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charts/chart34.xml" ContentType="application/vnd.openxmlformats-officedocument.drawingml.chart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4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pe\DOC_DIFUSION\ANUARIOS\ANUARIO 2022\05. Capitulo 5 Distribucion 2022\"/>
    </mc:Choice>
  </mc:AlternateContent>
  <xr:revisionPtr revIDLastSave="0" documentId="13_ncr:1_{FC72DC9E-76B4-41A9-884C-AEEB2269A737}" xr6:coauthVersionLast="47" xr6:coauthVersionMax="47" xr10:uidLastSave="{00000000-0000-0000-0000-000000000000}"/>
  <bookViews>
    <workbookView xWindow="-120" yWindow="-120" windowWidth="38640" windowHeight="15840" tabRatio="907" xr2:uid="{00000000-000D-0000-FFFF-FFFF00000000}"/>
  </bookViews>
  <sheets>
    <sheet name="5.1" sheetId="1" r:id="rId1"/>
    <sheet name="5.2" sheetId="2" r:id="rId2"/>
    <sheet name="5.3.1" sheetId="23" r:id="rId3"/>
    <sheet name="5.3.2" sheetId="25" r:id="rId4"/>
    <sheet name="5.3.3 " sheetId="5" r:id="rId5"/>
    <sheet name="5.3.4" sheetId="26" r:id="rId6"/>
    <sheet name="5.3.5.1" sheetId="7" r:id="rId7"/>
    <sheet name="5.3.5.2" sheetId="8" r:id="rId8"/>
    <sheet name="5.3.5.3" sheetId="9" r:id="rId9"/>
    <sheet name="5.3.5.4" sheetId="10" r:id="rId10"/>
    <sheet name="5.3.5.5.1" sheetId="11" r:id="rId11"/>
    <sheet name="5.3.5.5.2" sheetId="12" r:id="rId12"/>
    <sheet name="5.3.5.5.3" sheetId="13" r:id="rId13"/>
    <sheet name="5.4.1" sheetId="14" r:id="rId14"/>
    <sheet name="5.4.2" sheetId="15" r:id="rId15"/>
    <sheet name="5.4.3" sheetId="16" r:id="rId16"/>
    <sheet name="5.5.1. " sheetId="17" r:id="rId17"/>
    <sheet name="5.5.2 " sheetId="18" r:id="rId18"/>
    <sheet name="5.5.2 Graf. " sheetId="19" r:id="rId19"/>
    <sheet name="5.5.3.1 " sheetId="20" r:id="rId20"/>
    <sheet name="5.5.3.2 " sheetId="21" r:id="rId21"/>
    <sheet name="GRAFICOS " sheetId="22" r:id="rId22"/>
  </sheets>
  <externalReferences>
    <externalReference r:id="rId23"/>
    <externalReference r:id="rId24"/>
    <externalReference r:id="rId25"/>
  </externalReferences>
  <definedNames>
    <definedName name="_xlnm._FilterDatabase" localSheetId="0" hidden="1">'5.1'!$B$5:$D$29</definedName>
    <definedName name="_xlnm._FilterDatabase" localSheetId="7" hidden="1">'5.3.5.2'!$B$45:$Q$76</definedName>
    <definedName name="_xlnm._FilterDatabase" localSheetId="8" hidden="1">'5.3.5.3'!$D$6:$D$74</definedName>
    <definedName name="_xlnm._FilterDatabase" localSheetId="10" hidden="1">'5.3.5.5.1'!$C$6:$C$125</definedName>
    <definedName name="_xlnm._FilterDatabase" localSheetId="11" hidden="1">'5.3.5.5.2'!$B$3:$Q$63</definedName>
    <definedName name="_xlnm._FilterDatabase" localSheetId="12" hidden="1">'5.3.5.5.3'!$C$4:$C$118</definedName>
    <definedName name="_xlnm._FilterDatabase" localSheetId="17" hidden="1">'5.5.2 '!$D$4:$X$28</definedName>
    <definedName name="_xlnm._FilterDatabase" localSheetId="19" hidden="1">'5.5.3.1 '!$B$5:$Q$86</definedName>
    <definedName name="_xlnm._FilterDatabase" localSheetId="20" hidden="1">'5.5.3.2 '!$B$3:$Q$223</definedName>
    <definedName name="AMAZONAS" localSheetId="2">#REF!</definedName>
    <definedName name="AMAZONAS" localSheetId="3">#REF!</definedName>
    <definedName name="AMAZONAS" localSheetId="4">#REF!</definedName>
    <definedName name="AMAZONAS" localSheetId="5">#REF!</definedName>
    <definedName name="AMAZONAS" localSheetId="6">#REF!</definedName>
    <definedName name="AMAZONAS" localSheetId="7">#REF!</definedName>
    <definedName name="AMAZONAS" localSheetId="8">#REF!</definedName>
    <definedName name="AMAZONAS" localSheetId="9">#REF!</definedName>
    <definedName name="AMAZONAS" localSheetId="10">#REF!</definedName>
    <definedName name="AMAZONAS" localSheetId="11">#REF!</definedName>
    <definedName name="AMAZONAS" localSheetId="12">#REF!</definedName>
    <definedName name="AMAZONAS" localSheetId="13">#REF!</definedName>
    <definedName name="AMAZONAS" localSheetId="14">#REF!</definedName>
    <definedName name="AMAZONAS" localSheetId="15">#REF!</definedName>
    <definedName name="AMAZONAS" localSheetId="16">#REF!</definedName>
    <definedName name="AMAZONAS">#REF!</definedName>
    <definedName name="ANCASH" localSheetId="2">#REF!</definedName>
    <definedName name="ANCASH" localSheetId="3">#REF!</definedName>
    <definedName name="ANCASH" localSheetId="4">#REF!</definedName>
    <definedName name="ANCASH" localSheetId="5">#REF!</definedName>
    <definedName name="ANCASH" localSheetId="6">#REF!</definedName>
    <definedName name="ANCASH" localSheetId="7">#REF!</definedName>
    <definedName name="ANCASH" localSheetId="8">#REF!</definedName>
    <definedName name="ANCASH" localSheetId="9">#REF!</definedName>
    <definedName name="ANCASH" localSheetId="10">#REF!</definedName>
    <definedName name="ANCASH" localSheetId="11">#REF!</definedName>
    <definedName name="ANCASH" localSheetId="12">#REF!</definedName>
    <definedName name="ANCASH" localSheetId="13">#REF!</definedName>
    <definedName name="ANCASH" localSheetId="14">#REF!</definedName>
    <definedName name="ANCASH" localSheetId="15">#REF!</definedName>
    <definedName name="ANCASH" localSheetId="16">#REF!</definedName>
    <definedName name="ANCASH">#REF!</definedName>
    <definedName name="APURIMAC" localSheetId="2">#REF!</definedName>
    <definedName name="APURIMAC" localSheetId="3">#REF!</definedName>
    <definedName name="APURIMAC" localSheetId="4">#REF!</definedName>
    <definedName name="APURIMAC" localSheetId="5">#REF!</definedName>
    <definedName name="APURIMAC" localSheetId="6">#REF!</definedName>
    <definedName name="APURIMAC" localSheetId="7">#REF!</definedName>
    <definedName name="APURIMAC" localSheetId="8">#REF!</definedName>
    <definedName name="APURIMAC" localSheetId="9">#REF!</definedName>
    <definedName name="APURIMAC" localSheetId="10">#REF!</definedName>
    <definedName name="APURIMAC" localSheetId="11">#REF!</definedName>
    <definedName name="APURIMAC" localSheetId="12">#REF!</definedName>
    <definedName name="APURIMAC" localSheetId="13">#REF!</definedName>
    <definedName name="APURIMAC" localSheetId="14">#REF!</definedName>
    <definedName name="APURIMAC" localSheetId="15">#REF!</definedName>
    <definedName name="APURIMAC" localSheetId="16">#REF!</definedName>
    <definedName name="APURIMAC">#REF!</definedName>
    <definedName name="_xlnm.Print_Area" localSheetId="0">'5.1'!$A$1:$E$32</definedName>
    <definedName name="_xlnm.Print_Area" localSheetId="1">'5.2'!$A$1:$O$96</definedName>
    <definedName name="_xlnm.Print_Area" localSheetId="2">'5.3.1'!$A$1:$J$72</definedName>
    <definedName name="_xlnm.Print_Area" localSheetId="3">'5.3.2'!$A$1:$W$75,'5.3.2'!$A$79:$W$164</definedName>
    <definedName name="_xlnm.Print_Area" localSheetId="4">'5.3.3 '!$A$1:$H$65</definedName>
    <definedName name="_xlnm.Print_Area" localSheetId="5">'5.3.4'!$A$1:$G$74,'5.3.4'!$A$76:$G$98</definedName>
    <definedName name="_xlnm.Print_Area" localSheetId="6">'5.3.5.1'!$A$1:$Q$111</definedName>
    <definedName name="_xlnm.Print_Area" localSheetId="7">'5.3.5.2'!$A$1:$R$108</definedName>
    <definedName name="_xlnm.Print_Area" localSheetId="8">'5.3.5.3'!$A$1:$R$115</definedName>
    <definedName name="_xlnm.Print_Area" localSheetId="9">'5.3.5.4'!$A$1:$N$108</definedName>
    <definedName name="_xlnm.Print_Area" localSheetId="10">'5.3.5.5.1'!$A$1:$Q$199</definedName>
    <definedName name="_xlnm.Print_Area" localSheetId="11">'5.3.5.5.2'!$A$1:$Q$69,'5.3.5.5.2'!$A$74:$Q$172</definedName>
    <definedName name="_xlnm.Print_Area" localSheetId="12">'5.3.5.5.3'!$A$1:$R$246</definedName>
    <definedName name="_xlnm.Print_Area" localSheetId="13">'5.4.1'!$A$1:$K$79</definedName>
    <definedName name="_xlnm.Print_Area" localSheetId="14">'5.4.2'!$A$1:$V$92</definedName>
    <definedName name="_xlnm.Print_Area" localSheetId="15">'5.4.3'!$A$1:$H$49</definedName>
    <definedName name="_xlnm.Print_Area" localSheetId="16">'5.5.1. '!$A$1:$O$72</definedName>
    <definedName name="_xlnm.Print_Area" localSheetId="17">'5.5.2 '!$A$1:$Z$65</definedName>
    <definedName name="_xlnm.Print_Area" localSheetId="18">'5.5.2 Graf. '!$B$1:$R$91</definedName>
    <definedName name="_xlnm.Print_Area" localSheetId="19">'5.5.3.1 '!$A$1:$Q$93</definedName>
    <definedName name="_xlnm.Print_Area" localSheetId="20">'5.5.3.2 '!$A$1:$Q$245</definedName>
    <definedName name="_xlnm.Print_Area" localSheetId="21">'GRAFICOS '!$A$1:$J$64</definedName>
    <definedName name="AREQUIPA" localSheetId="2">#REF!</definedName>
    <definedName name="AREQUIPA" localSheetId="3">#REF!</definedName>
    <definedName name="AREQUIPA" localSheetId="4">#REF!</definedName>
    <definedName name="AREQUIPA" localSheetId="5">#REF!</definedName>
    <definedName name="AREQUIPA" localSheetId="6">#REF!</definedName>
    <definedName name="AREQUIPA" localSheetId="7">#REF!</definedName>
    <definedName name="AREQUIPA" localSheetId="8">#REF!</definedName>
    <definedName name="AREQUIPA" localSheetId="9">#REF!</definedName>
    <definedName name="AREQUIPA" localSheetId="10">#REF!</definedName>
    <definedName name="AREQUIPA" localSheetId="11">#REF!</definedName>
    <definedName name="AREQUIPA" localSheetId="12">#REF!</definedName>
    <definedName name="AREQUIPA" localSheetId="13">#REF!</definedName>
    <definedName name="AREQUIPA" localSheetId="14">#REF!</definedName>
    <definedName name="AREQUIPA" localSheetId="15">#REF!</definedName>
    <definedName name="AREQUIPA" localSheetId="16">#REF!</definedName>
    <definedName name="AREQUIPA">#REF!</definedName>
    <definedName name="AYACUCHO" localSheetId="1">[1]X_DEPA!#REF!</definedName>
    <definedName name="AYACUCHO" localSheetId="2">[2]X_DEPA!#REF!</definedName>
    <definedName name="AYACUCHO" localSheetId="3">[2]X_DEPA!#REF!</definedName>
    <definedName name="AYACUCHO" localSheetId="4">[1]X_DEPA!#REF!</definedName>
    <definedName name="AYACUCHO" localSheetId="5">[2]X_DEPA!#REF!</definedName>
    <definedName name="AYACUCHO" localSheetId="7">[1]X_DEPA!#REF!</definedName>
    <definedName name="AYACUCHO" localSheetId="10">[3]X_DEPA!#REF!</definedName>
    <definedName name="AYACUCHO" localSheetId="13">[1]X_DEPA!#REF!</definedName>
    <definedName name="AYACUCHO" localSheetId="14">[1]X_DEPA!#REF!</definedName>
    <definedName name="AYACUCHO" localSheetId="15">[1]X_DEPA!#REF!</definedName>
    <definedName name="AYACUCHO" localSheetId="16">[1]X_DEPA!#REF!</definedName>
    <definedName name="AYACUCHO">[1]X_DEPA!#REF!</definedName>
    <definedName name="CAJAMARCA" localSheetId="2">#REF!</definedName>
    <definedName name="CAJAMARCA" localSheetId="3">#REF!</definedName>
    <definedName name="CAJAMARCA" localSheetId="4">#REF!</definedName>
    <definedName name="CAJAMARCA" localSheetId="5">#REF!</definedName>
    <definedName name="CAJAMARCA" localSheetId="6">#REF!</definedName>
    <definedName name="CAJAMARCA" localSheetId="7">#REF!</definedName>
    <definedName name="CAJAMARCA" localSheetId="8">#REF!</definedName>
    <definedName name="CAJAMARCA" localSheetId="9">#REF!</definedName>
    <definedName name="CAJAMARCA" localSheetId="10">#REF!</definedName>
    <definedName name="CAJAMARCA" localSheetId="11">#REF!</definedName>
    <definedName name="CAJAMARCA" localSheetId="12">#REF!</definedName>
    <definedName name="CAJAMARCA" localSheetId="13">#REF!</definedName>
    <definedName name="CAJAMARCA" localSheetId="14">#REF!</definedName>
    <definedName name="CAJAMARCA" localSheetId="15">#REF!</definedName>
    <definedName name="CAJAMARCA" localSheetId="16">#REF!</definedName>
    <definedName name="CAJAMARCA">#REF!</definedName>
    <definedName name="CAMBIO" localSheetId="19">'5.5.3.1 '!#REF!</definedName>
    <definedName name="CAMBIO">#REF!</definedName>
    <definedName name="CUSCO" localSheetId="2">#REF!</definedName>
    <definedName name="CUSCO" localSheetId="3">#REF!</definedName>
    <definedName name="CUSCO" localSheetId="4">#REF!</definedName>
    <definedName name="CUSCO" localSheetId="5">#REF!</definedName>
    <definedName name="CUSCO" localSheetId="6">#REF!</definedName>
    <definedName name="CUSCO" localSheetId="7">#REF!</definedName>
    <definedName name="CUSCO" localSheetId="8">#REF!</definedName>
    <definedName name="CUSCO" localSheetId="9">#REF!</definedName>
    <definedName name="CUSCO" localSheetId="10">#REF!</definedName>
    <definedName name="CUSCO" localSheetId="11">#REF!</definedName>
    <definedName name="CUSCO" localSheetId="12">#REF!</definedName>
    <definedName name="CUSCO" localSheetId="13">#REF!</definedName>
    <definedName name="CUSCO" localSheetId="14">#REF!</definedName>
    <definedName name="CUSCO" localSheetId="15">#REF!</definedName>
    <definedName name="CUSCO" localSheetId="16">#REF!</definedName>
    <definedName name="CUSCO">#REF!</definedName>
    <definedName name="HUANCAVELICA" localSheetId="2">#REF!</definedName>
    <definedName name="HUANCAVELICA" localSheetId="3">#REF!</definedName>
    <definedName name="HUANCAVELICA" localSheetId="4">#REF!</definedName>
    <definedName name="HUANCAVELICA" localSheetId="5">#REF!</definedName>
    <definedName name="HUANCAVELICA" localSheetId="6">#REF!</definedName>
    <definedName name="HUANCAVELICA" localSheetId="7">#REF!</definedName>
    <definedName name="HUANCAVELICA" localSheetId="8">#REF!</definedName>
    <definedName name="HUANCAVELICA" localSheetId="9">#REF!</definedName>
    <definedName name="HUANCAVELICA" localSheetId="10">#REF!</definedName>
    <definedName name="HUANCAVELICA" localSheetId="11">#REF!</definedName>
    <definedName name="HUANCAVELICA" localSheetId="12">#REF!</definedName>
    <definedName name="HUANCAVELICA" localSheetId="13">#REF!</definedName>
    <definedName name="HUANCAVELICA" localSheetId="14">#REF!</definedName>
    <definedName name="HUANCAVELICA" localSheetId="15">#REF!</definedName>
    <definedName name="HUANCAVELICA" localSheetId="16">#REF!</definedName>
    <definedName name="HUANCAVELICA">#REF!</definedName>
    <definedName name="HUANUCO" localSheetId="2">#REF!</definedName>
    <definedName name="HUANUCO" localSheetId="3">#REF!</definedName>
    <definedName name="HUANUCO" localSheetId="4">#REF!</definedName>
    <definedName name="HUANUCO" localSheetId="5">#REF!</definedName>
    <definedName name="HUANUCO" localSheetId="6">#REF!</definedName>
    <definedName name="HUANUCO" localSheetId="7">#REF!</definedName>
    <definedName name="HUANUCO" localSheetId="8">#REF!</definedName>
    <definedName name="HUANUCO" localSheetId="9">#REF!</definedName>
    <definedName name="HUANUCO" localSheetId="10">#REF!</definedName>
    <definedName name="HUANUCO" localSheetId="11">#REF!</definedName>
    <definedName name="HUANUCO" localSheetId="12">#REF!</definedName>
    <definedName name="HUANUCO" localSheetId="13">#REF!</definedName>
    <definedName name="HUANUCO" localSheetId="14">#REF!</definedName>
    <definedName name="HUANUCO" localSheetId="15">#REF!</definedName>
    <definedName name="HUANUCO" localSheetId="16">#REF!</definedName>
    <definedName name="HUANUCO">#REF!</definedName>
    <definedName name="ICA" localSheetId="2">#REF!</definedName>
    <definedName name="ICA" localSheetId="3">#REF!</definedName>
    <definedName name="ICA" localSheetId="4">#REF!</definedName>
    <definedName name="ICA" localSheetId="5">#REF!</definedName>
    <definedName name="ICA" localSheetId="6">#REF!</definedName>
    <definedName name="ICA" localSheetId="7">#REF!</definedName>
    <definedName name="ICA" localSheetId="8">#REF!</definedName>
    <definedName name="ICA" localSheetId="9">#REF!</definedName>
    <definedName name="ICA" localSheetId="10">#REF!</definedName>
    <definedName name="ICA" localSheetId="11">#REF!</definedName>
    <definedName name="ICA" localSheetId="12">#REF!</definedName>
    <definedName name="ICA" localSheetId="13">#REF!</definedName>
    <definedName name="ICA" localSheetId="14">#REF!</definedName>
    <definedName name="ICA" localSheetId="15">#REF!</definedName>
    <definedName name="ICA" localSheetId="16">#REF!</definedName>
    <definedName name="ICA">#REF!</definedName>
    <definedName name="JUNIN" localSheetId="2">#REF!</definedName>
    <definedName name="JUNIN" localSheetId="3">#REF!</definedName>
    <definedName name="JUNIN" localSheetId="4">#REF!</definedName>
    <definedName name="JUNIN" localSheetId="5">#REF!</definedName>
    <definedName name="JUNIN" localSheetId="6">#REF!</definedName>
    <definedName name="JUNIN" localSheetId="7">#REF!</definedName>
    <definedName name="JUNIN" localSheetId="8">#REF!</definedName>
    <definedName name="JUNIN" localSheetId="9">#REF!</definedName>
    <definedName name="JUNIN" localSheetId="10">#REF!</definedName>
    <definedName name="JUNIN" localSheetId="11">#REF!</definedName>
    <definedName name="JUNIN" localSheetId="12">#REF!</definedName>
    <definedName name="JUNIN" localSheetId="13">#REF!</definedName>
    <definedName name="JUNIN" localSheetId="14">#REF!</definedName>
    <definedName name="JUNIN" localSheetId="15">#REF!</definedName>
    <definedName name="JUNIN" localSheetId="16">#REF!</definedName>
    <definedName name="JUNIN">#REF!</definedName>
    <definedName name="LA_LIBERTAD" localSheetId="2">#REF!</definedName>
    <definedName name="LA_LIBERTAD" localSheetId="3">#REF!</definedName>
    <definedName name="LA_LIBERTAD" localSheetId="4">#REF!</definedName>
    <definedName name="LA_LIBERTAD" localSheetId="5">#REF!</definedName>
    <definedName name="LA_LIBERTAD" localSheetId="6">#REF!</definedName>
    <definedName name="LA_LIBERTAD" localSheetId="7">#REF!</definedName>
    <definedName name="LA_LIBERTAD" localSheetId="8">#REF!</definedName>
    <definedName name="LA_LIBERTAD" localSheetId="9">#REF!</definedName>
    <definedName name="LA_LIBERTAD" localSheetId="10">#REF!</definedName>
    <definedName name="LA_LIBERTAD" localSheetId="11">#REF!</definedName>
    <definedName name="LA_LIBERTAD" localSheetId="12">#REF!</definedName>
    <definedName name="LA_LIBERTAD" localSheetId="13">#REF!</definedName>
    <definedName name="LA_LIBERTAD" localSheetId="14">#REF!</definedName>
    <definedName name="LA_LIBERTAD" localSheetId="15">#REF!</definedName>
    <definedName name="LA_LIBERTAD" localSheetId="16">#REF!</definedName>
    <definedName name="LA_LIBERTAD">#REF!</definedName>
    <definedName name="LAMBAYEQUE" localSheetId="2">#REF!</definedName>
    <definedName name="LAMBAYEQUE" localSheetId="3">#REF!</definedName>
    <definedName name="LAMBAYEQUE" localSheetId="4">#REF!</definedName>
    <definedName name="LAMBAYEQUE" localSheetId="5">#REF!</definedName>
    <definedName name="LAMBAYEQUE" localSheetId="6">#REF!</definedName>
    <definedName name="LAMBAYEQUE" localSheetId="7">#REF!</definedName>
    <definedName name="LAMBAYEQUE" localSheetId="8">#REF!</definedName>
    <definedName name="LAMBAYEQUE" localSheetId="9">#REF!</definedName>
    <definedName name="LAMBAYEQUE" localSheetId="10">#REF!</definedName>
    <definedName name="LAMBAYEQUE" localSheetId="11">#REF!</definedName>
    <definedName name="LAMBAYEQUE" localSheetId="12">#REF!</definedName>
    <definedName name="LAMBAYEQUE" localSheetId="13">#REF!</definedName>
    <definedName name="LAMBAYEQUE" localSheetId="14">#REF!</definedName>
    <definedName name="LAMBAYEQUE" localSheetId="15">#REF!</definedName>
    <definedName name="LAMBAYEQUE" localSheetId="16">#REF!</definedName>
    <definedName name="LAMBAYEQUE">#REF!</definedName>
    <definedName name="LIMA" localSheetId="2">#REF!</definedName>
    <definedName name="LIMA" localSheetId="3">#REF!</definedName>
    <definedName name="LIMA" localSheetId="4">#REF!</definedName>
    <definedName name="LIMA" localSheetId="5">#REF!</definedName>
    <definedName name="LIMA" localSheetId="6">#REF!</definedName>
    <definedName name="LIMA" localSheetId="7">#REF!</definedName>
    <definedName name="LIMA" localSheetId="8">#REF!</definedName>
    <definedName name="LIMA" localSheetId="9">#REF!</definedName>
    <definedName name="LIMA" localSheetId="10">#REF!</definedName>
    <definedName name="LIMA" localSheetId="11">#REF!</definedName>
    <definedName name="LIMA" localSheetId="12">#REF!</definedName>
    <definedName name="LIMA" localSheetId="13">#REF!</definedName>
    <definedName name="LIMA" localSheetId="14">#REF!</definedName>
    <definedName name="LIMA" localSheetId="15">#REF!</definedName>
    <definedName name="LIMA" localSheetId="16">#REF!</definedName>
    <definedName name="LIMA">#REF!</definedName>
    <definedName name="LIMA_I" localSheetId="1">[1]X_DEPA!#REF!</definedName>
    <definedName name="LIMA_I" localSheetId="2">[2]X_DEPA!#REF!</definedName>
    <definedName name="LIMA_I" localSheetId="3">[2]X_DEPA!#REF!</definedName>
    <definedName name="LIMA_I" localSheetId="4">[1]X_DEPA!#REF!</definedName>
    <definedName name="LIMA_I" localSheetId="5">[2]X_DEPA!#REF!</definedName>
    <definedName name="LIMA_I" localSheetId="7">[1]X_DEPA!#REF!</definedName>
    <definedName name="LIMA_I" localSheetId="10">[3]X_DEPA!#REF!</definedName>
    <definedName name="LIMA_I" localSheetId="13">[1]X_DEPA!#REF!</definedName>
    <definedName name="LIMA_I" localSheetId="14">[1]X_DEPA!#REF!</definedName>
    <definedName name="LIMA_I" localSheetId="15">[1]X_DEPA!#REF!</definedName>
    <definedName name="LIMA_I" localSheetId="16">[1]X_DEPA!#REF!</definedName>
    <definedName name="LIMA_I">[1]X_DEPA!#REF!</definedName>
    <definedName name="LIMA_II" localSheetId="1">[1]X_DEPA!#REF!</definedName>
    <definedName name="LIMA_II" localSheetId="2">[2]X_DEPA!#REF!</definedName>
    <definedName name="LIMA_II" localSheetId="3">[2]X_DEPA!#REF!</definedName>
    <definedName name="LIMA_II" localSheetId="4">[1]X_DEPA!#REF!</definedName>
    <definedName name="LIMA_II" localSheetId="5">[2]X_DEPA!#REF!</definedName>
    <definedName name="LIMA_II" localSheetId="7">[1]X_DEPA!#REF!</definedName>
    <definedName name="LIMA_II" localSheetId="10">[3]X_DEPA!#REF!</definedName>
    <definedName name="LIMA_II" localSheetId="13">[1]X_DEPA!#REF!</definedName>
    <definedName name="LIMA_II" localSheetId="14">[1]X_DEPA!#REF!</definedName>
    <definedName name="LIMA_II" localSheetId="15">[1]X_DEPA!#REF!</definedName>
    <definedName name="LIMA_II" localSheetId="16">[1]X_DEPA!#REF!</definedName>
    <definedName name="LIMA_II">[1]X_DEPA!#REF!</definedName>
    <definedName name="LORETO" localSheetId="2">#REF!</definedName>
    <definedName name="LORETO" localSheetId="3">#REF!</definedName>
    <definedName name="LORETO" localSheetId="4">#REF!</definedName>
    <definedName name="LORETO" localSheetId="5">#REF!</definedName>
    <definedName name="LORETO" localSheetId="6">#REF!</definedName>
    <definedName name="LORETO" localSheetId="7">#REF!</definedName>
    <definedName name="LORETO" localSheetId="8">#REF!</definedName>
    <definedName name="LORETO" localSheetId="9">#REF!</definedName>
    <definedName name="LORETO" localSheetId="10">#REF!</definedName>
    <definedName name="LORETO" localSheetId="11">#REF!</definedName>
    <definedName name="LORETO" localSheetId="12">#REF!</definedName>
    <definedName name="LORETO" localSheetId="13">#REF!</definedName>
    <definedName name="LORETO" localSheetId="14">#REF!</definedName>
    <definedName name="LORETO" localSheetId="15">#REF!</definedName>
    <definedName name="LORETO" localSheetId="16">#REF!</definedName>
    <definedName name="LORETO">#REF!</definedName>
    <definedName name="MADRE_DIOS" localSheetId="2">#REF!</definedName>
    <definedName name="MADRE_DIOS" localSheetId="3">#REF!</definedName>
    <definedName name="MADRE_DIOS" localSheetId="4">#REF!</definedName>
    <definedName name="MADRE_DIOS" localSheetId="5">#REF!</definedName>
    <definedName name="MADRE_DIOS" localSheetId="6">#REF!</definedName>
    <definedName name="MADRE_DIOS" localSheetId="7">#REF!</definedName>
    <definedName name="MADRE_DIOS" localSheetId="8">#REF!</definedName>
    <definedName name="MADRE_DIOS" localSheetId="9">#REF!</definedName>
    <definedName name="MADRE_DIOS" localSheetId="10">#REF!</definedName>
    <definedName name="MADRE_DIOS" localSheetId="11">#REF!</definedName>
    <definedName name="MADRE_DIOS" localSheetId="12">#REF!</definedName>
    <definedName name="MADRE_DIOS" localSheetId="13">#REF!</definedName>
    <definedName name="MADRE_DIOS" localSheetId="14">#REF!</definedName>
    <definedName name="MADRE_DIOS" localSheetId="15">#REF!</definedName>
    <definedName name="MADRE_DIOS" localSheetId="16">#REF!</definedName>
    <definedName name="MADRE_DIOS">#REF!</definedName>
    <definedName name="MOQUEGUA" localSheetId="2">#REF!</definedName>
    <definedName name="MOQUEGUA" localSheetId="3">#REF!</definedName>
    <definedName name="MOQUEGUA" localSheetId="4">#REF!</definedName>
    <definedName name="MOQUEGUA" localSheetId="5">#REF!</definedName>
    <definedName name="MOQUEGUA" localSheetId="6">#REF!</definedName>
    <definedName name="MOQUEGUA" localSheetId="7">#REF!</definedName>
    <definedName name="MOQUEGUA" localSheetId="8">#REF!</definedName>
    <definedName name="MOQUEGUA" localSheetId="9">#REF!</definedName>
    <definedName name="MOQUEGUA" localSheetId="10">#REF!</definedName>
    <definedName name="MOQUEGUA" localSheetId="11">#REF!</definedName>
    <definedName name="MOQUEGUA" localSheetId="12">#REF!</definedName>
    <definedName name="MOQUEGUA" localSheetId="13">#REF!</definedName>
    <definedName name="MOQUEGUA" localSheetId="14">#REF!</definedName>
    <definedName name="MOQUEGUA" localSheetId="15">#REF!</definedName>
    <definedName name="MOQUEGUA" localSheetId="16">#REF!</definedName>
    <definedName name="MOQUEGUA">#REF!</definedName>
    <definedName name="PASCO" localSheetId="2">#REF!</definedName>
    <definedName name="PASCO" localSheetId="3">#REF!</definedName>
    <definedName name="PASCO" localSheetId="4">#REF!</definedName>
    <definedName name="PASCO" localSheetId="5">#REF!</definedName>
    <definedName name="PASCO" localSheetId="6">#REF!</definedName>
    <definedName name="PASCO" localSheetId="7">#REF!</definedName>
    <definedName name="PASCO" localSheetId="8">#REF!</definedName>
    <definedName name="PASCO" localSheetId="9">#REF!</definedName>
    <definedName name="PASCO" localSheetId="10">#REF!</definedName>
    <definedName name="PASCO" localSheetId="11">#REF!</definedName>
    <definedName name="PASCO" localSheetId="12">#REF!</definedName>
    <definedName name="PASCO" localSheetId="13">#REF!</definedName>
    <definedName name="PASCO" localSheetId="14">#REF!</definedName>
    <definedName name="PASCO" localSheetId="15">#REF!</definedName>
    <definedName name="PASCO" localSheetId="16">#REF!</definedName>
    <definedName name="PASCO">#REF!</definedName>
    <definedName name="PIURA" localSheetId="2">#REF!</definedName>
    <definedName name="PIURA" localSheetId="3">#REF!</definedName>
    <definedName name="PIURA" localSheetId="4">#REF!</definedName>
    <definedName name="PIURA" localSheetId="5">#REF!</definedName>
    <definedName name="PIURA" localSheetId="6">#REF!</definedName>
    <definedName name="PIURA" localSheetId="7">#REF!</definedName>
    <definedName name="PIURA" localSheetId="8">#REF!</definedName>
    <definedName name="PIURA" localSheetId="9">#REF!</definedName>
    <definedName name="PIURA" localSheetId="10">#REF!</definedName>
    <definedName name="PIURA" localSheetId="11">#REF!</definedName>
    <definedName name="PIURA" localSheetId="12">#REF!</definedName>
    <definedName name="PIURA" localSheetId="13">#REF!</definedName>
    <definedName name="PIURA" localSheetId="14">#REF!</definedName>
    <definedName name="PIURA" localSheetId="15">#REF!</definedName>
    <definedName name="PIURA" localSheetId="16">#REF!</definedName>
    <definedName name="PIURA">#REF!</definedName>
    <definedName name="PIURA_I" localSheetId="1">[1]X_DEPA!#REF!</definedName>
    <definedName name="PIURA_I" localSheetId="2">[2]X_DEPA!#REF!</definedName>
    <definedName name="PIURA_I" localSheetId="3">[2]X_DEPA!#REF!</definedName>
    <definedName name="PIURA_I" localSheetId="4">[1]X_DEPA!#REF!</definedName>
    <definedName name="PIURA_I" localSheetId="5">[2]X_DEPA!#REF!</definedName>
    <definedName name="PIURA_I" localSheetId="7">[1]X_DEPA!#REF!</definedName>
    <definedName name="PIURA_I" localSheetId="10">[3]X_DEPA!#REF!</definedName>
    <definedName name="PIURA_I" localSheetId="13">[1]X_DEPA!#REF!</definedName>
    <definedName name="PIURA_I" localSheetId="14">[1]X_DEPA!#REF!</definedName>
    <definedName name="PIURA_I" localSheetId="15">[1]X_DEPA!#REF!</definedName>
    <definedName name="PIURA_I" localSheetId="16">[1]X_DEPA!#REF!</definedName>
    <definedName name="PIURA_I">[1]X_DEPA!#REF!</definedName>
    <definedName name="PRINT3" localSheetId="2">#REF!</definedName>
    <definedName name="PRINT3" localSheetId="3">#REF!</definedName>
    <definedName name="PRINT3" localSheetId="4">#REF!</definedName>
    <definedName name="PRINT3" localSheetId="5">#REF!</definedName>
    <definedName name="PRINT3" localSheetId="6">#REF!</definedName>
    <definedName name="PRINT3" localSheetId="7">#REF!</definedName>
    <definedName name="PRINT3" localSheetId="8">#REF!</definedName>
    <definedName name="PRINT3" localSheetId="9">#REF!</definedName>
    <definedName name="PRINT3" localSheetId="10">#REF!</definedName>
    <definedName name="PRINT3" localSheetId="11">#REF!</definedName>
    <definedName name="PRINT3" localSheetId="12">#REF!</definedName>
    <definedName name="PRINT3" localSheetId="13">#REF!</definedName>
    <definedName name="PRINT3" localSheetId="14">#REF!</definedName>
    <definedName name="PRINT3" localSheetId="15">#REF!</definedName>
    <definedName name="PRINT3" localSheetId="16">#REF!</definedName>
    <definedName name="PRINT3">#REF!</definedName>
    <definedName name="PUNO" localSheetId="2">#REF!</definedName>
    <definedName name="PUNO" localSheetId="3">#REF!</definedName>
    <definedName name="PUNO" localSheetId="4">#REF!</definedName>
    <definedName name="PUNO" localSheetId="5">#REF!</definedName>
    <definedName name="PUNO" localSheetId="6">#REF!</definedName>
    <definedName name="PUNO" localSheetId="7">#REF!</definedName>
    <definedName name="PUNO" localSheetId="8">#REF!</definedName>
    <definedName name="PUNO" localSheetId="9">#REF!</definedName>
    <definedName name="PUNO" localSheetId="10">#REF!</definedName>
    <definedName name="PUNO" localSheetId="11">#REF!</definedName>
    <definedName name="PUNO" localSheetId="12">#REF!</definedName>
    <definedName name="PUNO" localSheetId="13">#REF!</definedName>
    <definedName name="PUNO" localSheetId="14">#REF!</definedName>
    <definedName name="PUNO" localSheetId="15">#REF!</definedName>
    <definedName name="PUNO" localSheetId="16">#REF!</definedName>
    <definedName name="PUNO">#REF!</definedName>
    <definedName name="SAN_MARTIN" localSheetId="2">#REF!</definedName>
    <definedName name="SAN_MARTIN" localSheetId="3">#REF!</definedName>
    <definedName name="SAN_MARTIN" localSheetId="4">#REF!</definedName>
    <definedName name="SAN_MARTIN" localSheetId="5">#REF!</definedName>
    <definedName name="SAN_MARTIN" localSheetId="6">#REF!</definedName>
    <definedName name="SAN_MARTIN" localSheetId="7">#REF!</definedName>
    <definedName name="SAN_MARTIN" localSheetId="8">#REF!</definedName>
    <definedName name="SAN_MARTIN" localSheetId="9">#REF!</definedName>
    <definedName name="SAN_MARTIN" localSheetId="10">#REF!</definedName>
    <definedName name="SAN_MARTIN" localSheetId="11">#REF!</definedName>
    <definedName name="SAN_MARTIN" localSheetId="12">#REF!</definedName>
    <definedName name="SAN_MARTIN" localSheetId="13">#REF!</definedName>
    <definedName name="SAN_MARTIN" localSheetId="14">#REF!</definedName>
    <definedName name="SAN_MARTIN" localSheetId="15">#REF!</definedName>
    <definedName name="SAN_MARTIN" localSheetId="16">#REF!</definedName>
    <definedName name="SAN_MARTIN">#REF!</definedName>
    <definedName name="TACNA" localSheetId="2">#REF!</definedName>
    <definedName name="TACNA" localSheetId="3">#REF!</definedName>
    <definedName name="TACNA" localSheetId="4">#REF!</definedName>
    <definedName name="TACNA" localSheetId="5">#REF!</definedName>
    <definedName name="TACNA" localSheetId="6">#REF!</definedName>
    <definedName name="TACNA" localSheetId="7">#REF!</definedName>
    <definedName name="TACNA" localSheetId="8">#REF!</definedName>
    <definedName name="TACNA" localSheetId="9">#REF!</definedName>
    <definedName name="TACNA" localSheetId="10">#REF!</definedName>
    <definedName name="TACNA" localSheetId="11">#REF!</definedName>
    <definedName name="TACNA" localSheetId="12">#REF!</definedName>
    <definedName name="TACNA" localSheetId="13">#REF!</definedName>
    <definedName name="TACNA" localSheetId="14">#REF!</definedName>
    <definedName name="TACNA" localSheetId="15">#REF!</definedName>
    <definedName name="TACNA" localSheetId="16">#REF!</definedName>
    <definedName name="TACNA">#REF!</definedName>
    <definedName name="_xlnm.Print_Titles" localSheetId="10">'5.3.5.5.1'!$5:$5</definedName>
    <definedName name="_xlnm.Print_Titles" localSheetId="12">'5.3.5.5.3'!$3:$3</definedName>
    <definedName name="_xlnm.Print_Titles" localSheetId="19">'5.5.3.1 '!$5:$5</definedName>
    <definedName name="_xlnm.Print_Titles" localSheetId="20">'5.5.3.2 '!$3:$3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 localSheetId="13">#REF!</definedName>
    <definedName name="TOTAL" localSheetId="14">#REF!</definedName>
    <definedName name="TOTAL" localSheetId="15">#REF!</definedName>
    <definedName name="TOTAL" localSheetId="16">#REF!</definedName>
    <definedName name="TOTAL">#REF!</definedName>
    <definedName name="TUMBES" localSheetId="2">#REF!</definedName>
    <definedName name="TUMBES" localSheetId="3">#REF!</definedName>
    <definedName name="TUMBES" localSheetId="4">#REF!</definedName>
    <definedName name="TUMBES" localSheetId="5">#REF!</definedName>
    <definedName name="TUMBES" localSheetId="6">#REF!</definedName>
    <definedName name="TUMBES" localSheetId="7">#REF!</definedName>
    <definedName name="TUMBES" localSheetId="8">#REF!</definedName>
    <definedName name="TUMBES" localSheetId="9">#REF!</definedName>
    <definedName name="TUMBES" localSheetId="10">#REF!</definedName>
    <definedName name="TUMBES" localSheetId="11">#REF!</definedName>
    <definedName name="TUMBES" localSheetId="12">#REF!</definedName>
    <definedName name="TUMBES" localSheetId="13">#REF!</definedName>
    <definedName name="TUMBES" localSheetId="14">#REF!</definedName>
    <definedName name="TUMBES" localSheetId="15">#REF!</definedName>
    <definedName name="TUMBES" localSheetId="16">#REF!</definedName>
    <definedName name="TUMBES">#REF!</definedName>
    <definedName name="UCAYALI" localSheetId="2">#REF!</definedName>
    <definedName name="UCAYALI" localSheetId="3">#REF!</definedName>
    <definedName name="UCAYALI" localSheetId="4">#REF!</definedName>
    <definedName name="UCAYALI" localSheetId="5">#REF!</definedName>
    <definedName name="UCAYALI" localSheetId="6">#REF!</definedName>
    <definedName name="UCAYALI" localSheetId="7">#REF!</definedName>
    <definedName name="UCAYALI" localSheetId="8">#REF!</definedName>
    <definedName name="UCAYALI" localSheetId="9">#REF!</definedName>
    <definedName name="UCAYALI" localSheetId="10">#REF!</definedName>
    <definedName name="UCAYALI" localSheetId="11">#REF!</definedName>
    <definedName name="UCAYALI" localSheetId="12">#REF!</definedName>
    <definedName name="UCAYALI" localSheetId="13">#REF!</definedName>
    <definedName name="UCAYALI" localSheetId="14">#REF!</definedName>
    <definedName name="UCAYALI" localSheetId="15">#REF!</definedName>
    <definedName name="UCAYALI" localSheetId="16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Q66" i="13" l="1"/>
  <c r="Q26" i="13"/>
  <c r="AG95" i="12"/>
  <c r="AG94" i="12"/>
  <c r="AG93" i="12"/>
  <c r="AG92" i="12"/>
  <c r="AG80" i="12"/>
  <c r="AG81" i="12"/>
  <c r="AG82" i="12"/>
  <c r="AG79" i="12"/>
  <c r="AF188" i="11" l="1"/>
  <c r="E124" i="11"/>
  <c r="E123" i="11"/>
  <c r="F122" i="11"/>
  <c r="E122" i="11"/>
  <c r="C6" i="11"/>
  <c r="Z66" i="8"/>
  <c r="AA66" i="8"/>
  <c r="AB66" i="8"/>
  <c r="AC66" i="8"/>
  <c r="AD66" i="8"/>
  <c r="AE66" i="8"/>
  <c r="AF66" i="8"/>
  <c r="AG66" i="8"/>
  <c r="AH66" i="8"/>
  <c r="AI66" i="8"/>
  <c r="AJ66" i="8"/>
  <c r="AK66" i="8"/>
  <c r="Y66" i="8"/>
  <c r="D52" i="15" l="1"/>
  <c r="P66" i="12" l="1"/>
  <c r="O66" i="12"/>
  <c r="N66" i="12"/>
  <c r="M66" i="12"/>
  <c r="L66" i="12"/>
  <c r="K66" i="12"/>
  <c r="J66" i="12"/>
  <c r="I66" i="12"/>
  <c r="H66" i="12"/>
  <c r="G66" i="12"/>
  <c r="F66" i="12"/>
  <c r="E66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Q60" i="12"/>
  <c r="Q61" i="12"/>
  <c r="Q62" i="12"/>
  <c r="Q63" i="12"/>
  <c r="Q117" i="11"/>
  <c r="Q116" i="11"/>
  <c r="Q115" i="11"/>
  <c r="Q114" i="11"/>
  <c r="C118" i="11"/>
  <c r="C114" i="11"/>
  <c r="C110" i="11"/>
  <c r="C106" i="11"/>
  <c r="C102" i="11"/>
  <c r="C98" i="11"/>
  <c r="C94" i="11"/>
  <c r="C90" i="11"/>
  <c r="C86" i="11"/>
  <c r="C82" i="11"/>
  <c r="C78" i="11"/>
  <c r="C74" i="11"/>
  <c r="C70" i="11"/>
  <c r="C66" i="11"/>
  <c r="C62" i="11"/>
  <c r="C58" i="11"/>
  <c r="C54" i="11"/>
  <c r="C50" i="11"/>
  <c r="C46" i="11"/>
  <c r="C42" i="11"/>
  <c r="C38" i="11"/>
  <c r="C34" i="11"/>
  <c r="C30" i="11"/>
  <c r="C26" i="11"/>
  <c r="C22" i="11"/>
  <c r="C18" i="11"/>
  <c r="C14" i="11"/>
  <c r="C10" i="11"/>
  <c r="G122" i="11"/>
  <c r="H122" i="11"/>
  <c r="I122" i="11"/>
  <c r="J122" i="11"/>
  <c r="K122" i="11"/>
  <c r="L122" i="11"/>
  <c r="M122" i="11"/>
  <c r="N122" i="11"/>
  <c r="O122" i="11"/>
  <c r="P122" i="11"/>
  <c r="F123" i="11"/>
  <c r="G123" i="11"/>
  <c r="H123" i="11"/>
  <c r="I123" i="11"/>
  <c r="J123" i="11"/>
  <c r="K123" i="11"/>
  <c r="L123" i="11"/>
  <c r="M123" i="11"/>
  <c r="N123" i="11"/>
  <c r="O123" i="11"/>
  <c r="P123" i="11"/>
  <c r="F124" i="11"/>
  <c r="G124" i="11"/>
  <c r="H124" i="11"/>
  <c r="H125" i="11" s="1"/>
  <c r="I124" i="11"/>
  <c r="J124" i="11"/>
  <c r="K124" i="11"/>
  <c r="L124" i="11"/>
  <c r="M124" i="11"/>
  <c r="N124" i="11"/>
  <c r="O124" i="11"/>
  <c r="P124" i="11"/>
  <c r="E125" i="11"/>
  <c r="AG144" i="11"/>
  <c r="AG145" i="11"/>
  <c r="AG146" i="11"/>
  <c r="AG147" i="11"/>
  <c r="AG148" i="11"/>
  <c r="AG149" i="11"/>
  <c r="AF189" i="11"/>
  <c r="AF190" i="11"/>
  <c r="AF191" i="11"/>
  <c r="AF192" i="11"/>
  <c r="AF193" i="11"/>
  <c r="AG203" i="11"/>
  <c r="AG204" i="11"/>
  <c r="AG205" i="11"/>
  <c r="AG206" i="11"/>
  <c r="AG207" i="11"/>
  <c r="AG208" i="11"/>
  <c r="M36" i="10"/>
  <c r="N36" i="10" s="1"/>
  <c r="Q134" i="9"/>
  <c r="F125" i="11" l="1"/>
  <c r="J125" i="11"/>
  <c r="L125" i="11"/>
  <c r="I125" i="11"/>
  <c r="P125" i="11"/>
  <c r="K125" i="11"/>
  <c r="G125" i="11"/>
  <c r="O125" i="11"/>
  <c r="N125" i="11"/>
  <c r="M125" i="11"/>
  <c r="E67" i="12"/>
  <c r="H67" i="12"/>
  <c r="F67" i="12"/>
  <c r="Q66" i="12"/>
  <c r="G67" i="12"/>
  <c r="Q65" i="12"/>
  <c r="Q35" i="8"/>
  <c r="I67" i="12" l="1"/>
  <c r="F39" i="7"/>
  <c r="E39" i="7"/>
  <c r="D39" i="7"/>
  <c r="P37" i="7"/>
  <c r="AX36" i="7" s="1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E35" i="26"/>
  <c r="F35" i="26" s="1"/>
  <c r="C35" i="26"/>
  <c r="F19" i="5"/>
  <c r="E19" i="5"/>
  <c r="D19" i="5"/>
  <c r="C19" i="5"/>
  <c r="J67" i="12" l="1"/>
  <c r="K67" i="12" l="1"/>
  <c r="D68" i="14"/>
  <c r="C68" i="14"/>
  <c r="L67" i="12" l="1"/>
  <c r="P46" i="7"/>
  <c r="AX38" i="7" s="1"/>
  <c r="P47" i="7"/>
  <c r="AX39" i="7" s="1"/>
  <c r="P48" i="7"/>
  <c r="AX40" i="7" s="1"/>
  <c r="P49" i="7"/>
  <c r="P50" i="7"/>
  <c r="P51" i="7"/>
  <c r="AX41" i="7" s="1"/>
  <c r="P52" i="7"/>
  <c r="AX42" i="7" s="1"/>
  <c r="P53" i="7"/>
  <c r="AX43" i="7" s="1"/>
  <c r="P54" i="7"/>
  <c r="AX44" i="7" s="1"/>
  <c r="P55" i="7"/>
  <c r="AX45" i="7" s="1"/>
  <c r="P56" i="7"/>
  <c r="AX46" i="7" s="1"/>
  <c r="P57" i="7"/>
  <c r="AX47" i="7" s="1"/>
  <c r="P58" i="7"/>
  <c r="AX48" i="7" s="1"/>
  <c r="P59" i="7"/>
  <c r="AX49" i="7" s="1"/>
  <c r="P60" i="7"/>
  <c r="AX50" i="7" s="1"/>
  <c r="P61" i="7"/>
  <c r="AX51" i="7" s="1"/>
  <c r="P62" i="7"/>
  <c r="AX52" i="7" s="1"/>
  <c r="P63" i="7"/>
  <c r="AX53" i="7" s="1"/>
  <c r="P64" i="7"/>
  <c r="AX54" i="7" s="1"/>
  <c r="P65" i="7"/>
  <c r="AX55" i="7" s="1"/>
  <c r="P66" i="7"/>
  <c r="AX56" i="7" s="1"/>
  <c r="P67" i="7"/>
  <c r="AX57" i="7" s="1"/>
  <c r="P68" i="7"/>
  <c r="AX58" i="7" s="1"/>
  <c r="D34" i="23"/>
  <c r="N32" i="23" s="1"/>
  <c r="D32" i="23"/>
  <c r="M32" i="23" s="1"/>
  <c r="C32" i="23"/>
  <c r="M31" i="23" s="1"/>
  <c r="AD64" i="2"/>
  <c r="M67" i="12" l="1"/>
  <c r="N67" i="12" l="1"/>
  <c r="Q113" i="11"/>
  <c r="Q112" i="11"/>
  <c r="Q111" i="11"/>
  <c r="Q110" i="11"/>
  <c r="Q109" i="11"/>
  <c r="Q108" i="11"/>
  <c r="Q107" i="11"/>
  <c r="Q106" i="11"/>
  <c r="O67" i="12" l="1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M34" i="10"/>
  <c r="N34" i="10" s="1"/>
  <c r="M35" i="10"/>
  <c r="N35" i="10" s="1"/>
  <c r="Q6" i="9"/>
  <c r="AI6" i="9" s="1"/>
  <c r="Q7" i="9"/>
  <c r="AI7" i="9" s="1"/>
  <c r="Q8" i="9"/>
  <c r="AI8" i="9" s="1"/>
  <c r="Q9" i="9"/>
  <c r="AI9" i="9" s="1"/>
  <c r="Q10" i="9"/>
  <c r="AI10" i="9" s="1"/>
  <c r="Q11" i="9"/>
  <c r="AI11" i="9" s="1"/>
  <c r="Q12" i="9"/>
  <c r="AI12" i="9" s="1"/>
  <c r="Q13" i="9"/>
  <c r="AI13" i="9" s="1"/>
  <c r="Q14" i="9"/>
  <c r="AI14" i="9" s="1"/>
  <c r="Q15" i="9"/>
  <c r="AI15" i="9" s="1"/>
  <c r="Q16" i="9"/>
  <c r="AI16" i="9" s="1"/>
  <c r="Q17" i="9"/>
  <c r="AI17" i="9" s="1"/>
  <c r="Q18" i="9"/>
  <c r="AI18" i="9" s="1"/>
  <c r="Q19" i="9"/>
  <c r="AI19" i="9" s="1"/>
  <c r="Q20" i="9"/>
  <c r="AI20" i="9" s="1"/>
  <c r="Q21" i="9"/>
  <c r="AI21" i="9" s="1"/>
  <c r="Q22" i="9"/>
  <c r="AI22" i="9" s="1"/>
  <c r="Q23" i="9"/>
  <c r="AI23" i="9" s="1"/>
  <c r="Q24" i="9"/>
  <c r="AI24" i="9" s="1"/>
  <c r="Q25" i="9"/>
  <c r="AI25" i="9" s="1"/>
  <c r="Q26" i="9"/>
  <c r="AI26" i="9" s="1"/>
  <c r="Q27" i="9"/>
  <c r="AI27" i="9" s="1"/>
  <c r="Q28" i="9"/>
  <c r="AI28" i="9" s="1"/>
  <c r="Q29" i="9"/>
  <c r="AI29" i="9" s="1"/>
  <c r="Q30" i="9"/>
  <c r="AI30" i="9" s="1"/>
  <c r="Q31" i="9"/>
  <c r="AI31" i="9" s="1"/>
  <c r="Q32" i="9"/>
  <c r="AI32" i="9" s="1"/>
  <c r="Q33" i="9"/>
  <c r="AI33" i="9" s="1"/>
  <c r="Q34" i="9"/>
  <c r="AI34" i="9" s="1"/>
  <c r="Q35" i="9"/>
  <c r="AI35" i="9" s="1"/>
  <c r="Q36" i="9"/>
  <c r="AI36" i="9" s="1"/>
  <c r="Q37" i="9"/>
  <c r="AI37" i="9" s="1"/>
  <c r="Q38" i="9"/>
  <c r="AI38" i="9" s="1"/>
  <c r="Q39" i="9"/>
  <c r="AI39" i="9" s="1"/>
  <c r="Q40" i="9"/>
  <c r="AI40" i="9" s="1"/>
  <c r="Q41" i="9"/>
  <c r="AI41" i="9" s="1"/>
  <c r="Q42" i="9"/>
  <c r="AI42" i="9" s="1"/>
  <c r="Q43" i="9"/>
  <c r="AI43" i="9" s="1"/>
  <c r="Q44" i="9"/>
  <c r="AI44" i="9" s="1"/>
  <c r="Q45" i="9"/>
  <c r="AI45" i="9" s="1"/>
  <c r="Q46" i="9"/>
  <c r="AI46" i="9" s="1"/>
  <c r="Q47" i="9"/>
  <c r="AI47" i="9" s="1"/>
  <c r="Q48" i="9"/>
  <c r="AI48" i="9" s="1"/>
  <c r="Q49" i="9"/>
  <c r="AI49" i="9" s="1"/>
  <c r="Q50" i="9"/>
  <c r="AI50" i="9" s="1"/>
  <c r="Q51" i="9"/>
  <c r="AI51" i="9" s="1"/>
  <c r="Q52" i="9"/>
  <c r="AI52" i="9" s="1"/>
  <c r="Q53" i="9"/>
  <c r="AI53" i="9" s="1"/>
  <c r="Q54" i="9"/>
  <c r="AI54" i="9" s="1"/>
  <c r="Q55" i="9"/>
  <c r="AI55" i="9" s="1"/>
  <c r="Q56" i="9"/>
  <c r="AI56" i="9" s="1"/>
  <c r="Q57" i="9"/>
  <c r="AI57" i="9" s="1"/>
  <c r="Q58" i="9"/>
  <c r="AI58" i="9" s="1"/>
  <c r="Q59" i="9"/>
  <c r="AI59" i="9" s="1"/>
  <c r="Q60" i="9"/>
  <c r="AI60" i="9" s="1"/>
  <c r="Q61" i="9"/>
  <c r="AI61" i="9" s="1"/>
  <c r="Q62" i="9"/>
  <c r="AI62" i="9" s="1"/>
  <c r="Q63" i="9"/>
  <c r="AI63" i="9" s="1"/>
  <c r="Q64" i="9"/>
  <c r="AI64" i="9" s="1"/>
  <c r="Q65" i="9"/>
  <c r="AI65" i="9" s="1"/>
  <c r="Q66" i="9"/>
  <c r="AI66" i="9" s="1"/>
  <c r="Q67" i="9"/>
  <c r="AI67" i="9" s="1"/>
  <c r="Q68" i="9"/>
  <c r="AI68" i="9" s="1"/>
  <c r="Q69" i="9"/>
  <c r="AI69" i="9" s="1"/>
  <c r="Q70" i="9"/>
  <c r="AI70" i="9" s="1"/>
  <c r="Q71" i="9"/>
  <c r="AI71" i="9" s="1"/>
  <c r="Q72" i="9"/>
  <c r="AI72" i="9" s="1"/>
  <c r="Q73" i="9"/>
  <c r="AI73" i="9" s="1"/>
  <c r="Q74" i="9"/>
  <c r="AI74" i="9" s="1"/>
  <c r="P67" i="12" l="1"/>
  <c r="Q64" i="12"/>
  <c r="Q67" i="12" s="1"/>
  <c r="AI67" i="12" s="1"/>
  <c r="Q33" i="8"/>
  <c r="Q34" i="8"/>
  <c r="P35" i="7" l="1"/>
  <c r="AX34" i="7" s="1"/>
  <c r="P36" i="7"/>
  <c r="AX35" i="7" s="1"/>
  <c r="E33" i="26"/>
  <c r="F33" i="26" s="1"/>
  <c r="E34" i="26"/>
  <c r="F34" i="26" s="1"/>
  <c r="C33" i="26"/>
  <c r="C34" i="26"/>
  <c r="N60" i="5"/>
  <c r="K49" i="5"/>
  <c r="C10" i="23"/>
  <c r="D10" i="23"/>
  <c r="N9" i="23" s="1"/>
  <c r="L44" i="2" l="1"/>
  <c r="K44" i="2"/>
  <c r="J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45" i="2"/>
  <c r="I46" i="2"/>
  <c r="I47" i="2"/>
  <c r="I48" i="2"/>
  <c r="I49" i="2"/>
  <c r="I50" i="2"/>
  <c r="I51" i="2"/>
  <c r="I52" i="2"/>
  <c r="I53" i="2"/>
  <c r="I54" i="2"/>
  <c r="M54" i="2" s="1"/>
  <c r="I55" i="2"/>
  <c r="I56" i="2"/>
  <c r="I57" i="2"/>
  <c r="I58" i="2"/>
  <c r="I59" i="2"/>
  <c r="I60" i="2"/>
  <c r="I61" i="2"/>
  <c r="I62" i="2"/>
  <c r="I63" i="2"/>
  <c r="I64" i="2"/>
  <c r="I65" i="2"/>
  <c r="I66" i="2"/>
  <c r="I45" i="2"/>
  <c r="I44" i="2"/>
  <c r="G44" i="2"/>
  <c r="F44" i="2"/>
  <c r="G45" i="2"/>
  <c r="F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E44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45" i="2"/>
  <c r="D44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9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0" i="2"/>
  <c r="J9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0" i="2"/>
  <c r="I9" i="2"/>
  <c r="L10" i="2"/>
  <c r="C31" i="2"/>
  <c r="C32" i="2"/>
  <c r="C33" i="2"/>
  <c r="C34" i="2"/>
  <c r="C35" i="2"/>
  <c r="C36" i="2"/>
  <c r="C30" i="2"/>
  <c r="C29" i="2"/>
  <c r="C28" i="2"/>
  <c r="C26" i="2"/>
  <c r="C27" i="2"/>
  <c r="C24" i="2"/>
  <c r="C25" i="2"/>
  <c r="C22" i="2"/>
  <c r="C23" i="2"/>
  <c r="C20" i="2"/>
  <c r="C21" i="2"/>
  <c r="C18" i="2"/>
  <c r="C19" i="2"/>
  <c r="C16" i="2"/>
  <c r="C17" i="2"/>
  <c r="C14" i="2"/>
  <c r="C15" i="2"/>
  <c r="C13" i="2"/>
  <c r="C11" i="2"/>
  <c r="C12" i="2"/>
  <c r="C10" i="2"/>
  <c r="C9" i="2"/>
  <c r="K10" i="2"/>
  <c r="M65" i="2" l="1"/>
  <c r="M59" i="2"/>
  <c r="M29" i="2"/>
  <c r="AK52" i="2" s="1"/>
  <c r="M35" i="2"/>
  <c r="AK58" i="2" s="1"/>
  <c r="M27" i="2"/>
  <c r="AK50" i="2" s="1"/>
  <c r="M19" i="2"/>
  <c r="AK42" i="2" s="1"/>
  <c r="M11" i="2"/>
  <c r="AK34" i="2" s="1"/>
  <c r="M10" i="2"/>
  <c r="AK33" i="2" s="1"/>
  <c r="M17" i="2"/>
  <c r="AK40" i="2" s="1"/>
  <c r="M32" i="2"/>
  <c r="AK55" i="2" s="1"/>
  <c r="M13" i="2"/>
  <c r="AK36" i="2" s="1"/>
  <c r="M34" i="2"/>
  <c r="AK57" i="2" s="1"/>
  <c r="M24" i="2"/>
  <c r="AK47" i="2" s="1"/>
  <c r="M16" i="2"/>
  <c r="AK39" i="2" s="1"/>
  <c r="M18" i="2"/>
  <c r="AK41" i="2" s="1"/>
  <c r="M26" i="2"/>
  <c r="AK49" i="2" s="1"/>
  <c r="M30" i="2"/>
  <c r="AK53" i="2" s="1"/>
  <c r="M22" i="2"/>
  <c r="AK45" i="2" s="1"/>
  <c r="M14" i="2"/>
  <c r="AK37" i="2" s="1"/>
  <c r="J37" i="2"/>
  <c r="AB64" i="2" s="1"/>
  <c r="M25" i="2"/>
  <c r="AK48" i="2" s="1"/>
  <c r="M31" i="2"/>
  <c r="AK54" i="2" s="1"/>
  <c r="M23" i="2"/>
  <c r="AK46" i="2" s="1"/>
  <c r="M15" i="2"/>
  <c r="AK38" i="2" s="1"/>
  <c r="M33" i="2"/>
  <c r="AK56" i="2" s="1"/>
  <c r="I37" i="2"/>
  <c r="AA64" i="2" s="1"/>
  <c r="K37" i="2"/>
  <c r="AC64" i="2" s="1"/>
  <c r="M36" i="2"/>
  <c r="AK59" i="2" s="1"/>
  <c r="M28" i="2"/>
  <c r="AK51" i="2" s="1"/>
  <c r="M20" i="2"/>
  <c r="M12" i="2"/>
  <c r="AK35" i="2" s="1"/>
  <c r="D67" i="2"/>
  <c r="V63" i="2" s="1"/>
  <c r="M21" i="2"/>
  <c r="AK44" i="2" s="1"/>
  <c r="AG143" i="13"/>
  <c r="N31" i="2" l="1"/>
  <c r="N33" i="2"/>
  <c r="N17" i="2"/>
  <c r="N19" i="2"/>
  <c r="N16" i="2"/>
  <c r="N30" i="2"/>
  <c r="N32" i="2"/>
  <c r="N10" i="2"/>
  <c r="N11" i="2"/>
  <c r="N27" i="2"/>
  <c r="N13" i="2"/>
  <c r="N23" i="2"/>
  <c r="N24" i="2"/>
  <c r="N35" i="2"/>
  <c r="N36" i="2"/>
  <c r="N28" i="2"/>
  <c r="N25" i="2"/>
  <c r="N29" i="2"/>
  <c r="N34" i="2"/>
  <c r="N18" i="2"/>
  <c r="N14" i="2"/>
  <c r="N26" i="2"/>
  <c r="N15" i="2"/>
  <c r="N20" i="2"/>
  <c r="AK43" i="2"/>
  <c r="N12" i="2"/>
  <c r="N21" i="2"/>
  <c r="N22" i="2"/>
  <c r="Q105" i="11"/>
  <c r="Q104" i="11"/>
  <c r="Q103" i="11"/>
  <c r="Q102" i="11"/>
  <c r="M32" i="10"/>
  <c r="N32" i="10" s="1"/>
  <c r="H46" i="10"/>
  <c r="M46" i="10"/>
  <c r="H47" i="10"/>
  <c r="M47" i="10"/>
  <c r="N50" i="10"/>
  <c r="N55" i="10"/>
  <c r="N58" i="10"/>
  <c r="N59" i="10"/>
  <c r="N60" i="10"/>
  <c r="N61" i="10"/>
  <c r="N62" i="10"/>
  <c r="N66" i="10"/>
  <c r="N67" i="10"/>
  <c r="Q52" i="8"/>
  <c r="E77" i="8"/>
  <c r="W135" i="8" s="1"/>
  <c r="F77" i="8"/>
  <c r="X135" i="8" s="1"/>
  <c r="G77" i="8"/>
  <c r="Y135" i="8" s="1"/>
  <c r="H77" i="8"/>
  <c r="Z135" i="8" s="1"/>
  <c r="I77" i="8"/>
  <c r="AA135" i="8" s="1"/>
  <c r="J77" i="8"/>
  <c r="AB135" i="8" s="1"/>
  <c r="K77" i="8"/>
  <c r="AC135" i="8" s="1"/>
  <c r="L77" i="8"/>
  <c r="AD135" i="8" s="1"/>
  <c r="M77" i="8"/>
  <c r="AE135" i="8" s="1"/>
  <c r="N77" i="8"/>
  <c r="AF135" i="8" s="1"/>
  <c r="O77" i="8"/>
  <c r="AG135" i="8" s="1"/>
  <c r="P77" i="8"/>
  <c r="AH135" i="8" s="1"/>
  <c r="Q31" i="8"/>
  <c r="P33" i="7"/>
  <c r="AX32" i="7" s="1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F30" i="26" s="1"/>
  <c r="E31" i="26"/>
  <c r="E32" i="26"/>
  <c r="E7" i="26"/>
  <c r="C30" i="26"/>
  <c r="C31" i="26"/>
  <c r="C32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7" i="26"/>
  <c r="E37" i="26" l="1"/>
  <c r="N52" i="10"/>
  <c r="N65" i="10"/>
  <c r="N48" i="10"/>
  <c r="N64" i="10"/>
  <c r="N63" i="10"/>
  <c r="N53" i="10"/>
  <c r="N49" i="10"/>
  <c r="N56" i="10"/>
  <c r="N68" i="10"/>
  <c r="N54" i="10"/>
  <c r="N51" i="10"/>
  <c r="N47" i="10"/>
  <c r="N57" i="10"/>
  <c r="N46" i="10"/>
  <c r="J7" i="25"/>
  <c r="G7" i="17" s="1"/>
  <c r="J8" i="25"/>
  <c r="G8" i="17" s="1"/>
  <c r="N70" i="10" l="1"/>
  <c r="AI58" i="10" s="1"/>
  <c r="X49" i="22"/>
  <c r="W49" i="22"/>
  <c r="V49" i="22"/>
  <c r="U49" i="22"/>
  <c r="T49" i="22"/>
  <c r="S49" i="22"/>
  <c r="R49" i="22"/>
  <c r="Q49" i="22"/>
  <c r="P49" i="22"/>
  <c r="O49" i="22"/>
  <c r="N49" i="22"/>
  <c r="X48" i="22"/>
  <c r="W48" i="22"/>
  <c r="V48" i="22"/>
  <c r="U48" i="22"/>
  <c r="T48" i="22"/>
  <c r="S48" i="22"/>
  <c r="R48" i="22"/>
  <c r="Q48" i="22"/>
  <c r="P48" i="22"/>
  <c r="O48" i="22"/>
  <c r="N48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U6" i="22" l="1"/>
  <c r="Q6" i="22"/>
  <c r="M6" i="22"/>
  <c r="J52" i="15"/>
  <c r="L11" i="15"/>
  <c r="K11" i="15" s="1"/>
  <c r="L10" i="15"/>
  <c r="G10" i="15" s="1"/>
  <c r="L9" i="15"/>
  <c r="K9" i="15" s="1"/>
  <c r="L8" i="15"/>
  <c r="L7" i="15"/>
  <c r="L12" i="15"/>
  <c r="G12" i="15" s="1"/>
  <c r="J60" i="15"/>
  <c r="J65" i="15"/>
  <c r="J64" i="15"/>
  <c r="J63" i="15"/>
  <c r="J62" i="15"/>
  <c r="J61" i="15"/>
  <c r="J13" i="15"/>
  <c r="J57" i="15"/>
  <c r="J56" i="15"/>
  <c r="J55" i="15"/>
  <c r="J54" i="15"/>
  <c r="J53" i="15"/>
  <c r="M21" i="15"/>
  <c r="L20" i="15"/>
  <c r="L19" i="15"/>
  <c r="L18" i="15"/>
  <c r="K18" i="15" s="1"/>
  <c r="L17" i="15"/>
  <c r="I17" i="15" s="1"/>
  <c r="L16" i="15"/>
  <c r="K16" i="15" s="1"/>
  <c r="L15" i="15"/>
  <c r="K15" i="15" s="1"/>
  <c r="J21" i="15"/>
  <c r="H21" i="15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J86" i="25"/>
  <c r="J85" i="25"/>
  <c r="G54" i="17" s="1"/>
  <c r="L70" i="10"/>
  <c r="L79" i="10" s="1"/>
  <c r="K70" i="10"/>
  <c r="J70" i="10"/>
  <c r="I70" i="10"/>
  <c r="G70" i="10"/>
  <c r="G79" i="10" s="1"/>
  <c r="F70" i="10"/>
  <c r="F79" i="10" s="1"/>
  <c r="E70" i="10"/>
  <c r="E79" i="10" s="1"/>
  <c r="D70" i="10"/>
  <c r="D79" i="10" s="1"/>
  <c r="M8" i="10"/>
  <c r="N8" i="10" s="1"/>
  <c r="M9" i="10"/>
  <c r="N9" i="10" s="1"/>
  <c r="M10" i="10"/>
  <c r="M11" i="10"/>
  <c r="N11" i="10" s="1"/>
  <c r="M12" i="10"/>
  <c r="N12" i="10" s="1"/>
  <c r="M13" i="10"/>
  <c r="N13" i="10" s="1"/>
  <c r="M14" i="10"/>
  <c r="N14" i="10" s="1"/>
  <c r="M15" i="10"/>
  <c r="N15" i="10" s="1"/>
  <c r="M16" i="10"/>
  <c r="N16" i="10" s="1"/>
  <c r="M17" i="10"/>
  <c r="N17" i="10" s="1"/>
  <c r="M18" i="10"/>
  <c r="M19" i="10"/>
  <c r="N19" i="10" s="1"/>
  <c r="M20" i="10"/>
  <c r="N20" i="10" s="1"/>
  <c r="M21" i="10"/>
  <c r="N21" i="10" s="1"/>
  <c r="M22" i="10"/>
  <c r="N22" i="10" s="1"/>
  <c r="M23" i="10"/>
  <c r="N23" i="10" s="1"/>
  <c r="M24" i="10"/>
  <c r="N24" i="10" s="1"/>
  <c r="M25" i="10"/>
  <c r="N25" i="10" s="1"/>
  <c r="M26" i="10"/>
  <c r="N26" i="10" s="1"/>
  <c r="M27" i="10"/>
  <c r="N27" i="10" s="1"/>
  <c r="M28" i="10"/>
  <c r="N28" i="10" s="1"/>
  <c r="M29" i="10"/>
  <c r="N29" i="10" s="1"/>
  <c r="M30" i="10"/>
  <c r="N30" i="10" s="1"/>
  <c r="M31" i="10"/>
  <c r="N31" i="10" s="1"/>
  <c r="M33" i="10"/>
  <c r="N33" i="10" s="1"/>
  <c r="N10" i="10"/>
  <c r="N18" i="10"/>
  <c r="P78" i="8"/>
  <c r="AH141" i="8" s="1"/>
  <c r="O78" i="8"/>
  <c r="N78" i="8"/>
  <c r="M78" i="8"/>
  <c r="L78" i="8"/>
  <c r="AD141" i="8" s="1"/>
  <c r="K78" i="8"/>
  <c r="AC141" i="8" s="1"/>
  <c r="J78" i="8"/>
  <c r="AB141" i="8" s="1"/>
  <c r="I78" i="8"/>
  <c r="AA141" i="8" s="1"/>
  <c r="H78" i="8"/>
  <c r="Z141" i="8" s="1"/>
  <c r="G78" i="8"/>
  <c r="Y141" i="8" s="1"/>
  <c r="F78" i="8"/>
  <c r="E78" i="8"/>
  <c r="W141" i="8" s="1"/>
  <c r="Q45" i="8"/>
  <c r="Q46" i="8"/>
  <c r="Q47" i="8"/>
  <c r="Q48" i="8"/>
  <c r="Q49" i="8"/>
  <c r="Q50" i="8"/>
  <c r="Q51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E37" i="8"/>
  <c r="W136" i="8" s="1"/>
  <c r="P38" i="8"/>
  <c r="AH142" i="8" s="1"/>
  <c r="O38" i="8"/>
  <c r="AG142" i="8" s="1"/>
  <c r="N38" i="8"/>
  <c r="AF142" i="8" s="1"/>
  <c r="M38" i="8"/>
  <c r="AE142" i="8" s="1"/>
  <c r="L38" i="8"/>
  <c r="AD142" i="8" s="1"/>
  <c r="K38" i="8"/>
  <c r="AC142" i="8" s="1"/>
  <c r="J38" i="8"/>
  <c r="I38" i="8"/>
  <c r="AA142" i="8" s="1"/>
  <c r="H38" i="8"/>
  <c r="Z142" i="8" s="1"/>
  <c r="G38" i="8"/>
  <c r="Y142" i="8" s="1"/>
  <c r="F38" i="8"/>
  <c r="X142" i="8" s="1"/>
  <c r="E38" i="8"/>
  <c r="W142" i="8" s="1"/>
  <c r="F42" i="17"/>
  <c r="F40" i="17"/>
  <c r="F39" i="17"/>
  <c r="F38" i="17"/>
  <c r="E41" i="17"/>
  <c r="D42" i="17"/>
  <c r="D41" i="17"/>
  <c r="D40" i="17"/>
  <c r="D39" i="17"/>
  <c r="E37" i="17"/>
  <c r="F34" i="17"/>
  <c r="L62" i="25"/>
  <c r="F32" i="17"/>
  <c r="F30" i="17"/>
  <c r="F29" i="17"/>
  <c r="E34" i="17"/>
  <c r="E30" i="17"/>
  <c r="D34" i="17"/>
  <c r="D33" i="17"/>
  <c r="D32" i="17"/>
  <c r="D30" i="17"/>
  <c r="D29" i="17"/>
  <c r="S20" i="25"/>
  <c r="L20" i="17" s="1"/>
  <c r="S19" i="25"/>
  <c r="S97" i="25" s="1"/>
  <c r="S18" i="25"/>
  <c r="L18" i="17" s="1"/>
  <c r="S17" i="25"/>
  <c r="S95" i="25" s="1"/>
  <c r="S16" i="25"/>
  <c r="Q20" i="25"/>
  <c r="Q98" i="25" s="1"/>
  <c r="Q19" i="25"/>
  <c r="K19" i="17" s="1"/>
  <c r="Q18" i="25"/>
  <c r="K18" i="17" s="1"/>
  <c r="Q17" i="25"/>
  <c r="K17" i="17" s="1"/>
  <c r="Q16" i="25"/>
  <c r="K16" i="17" s="1"/>
  <c r="O20" i="25"/>
  <c r="O19" i="25"/>
  <c r="J19" i="17" s="1"/>
  <c r="O18" i="25"/>
  <c r="O96" i="25" s="1"/>
  <c r="O17" i="25"/>
  <c r="O16" i="25"/>
  <c r="J16" i="17" s="1"/>
  <c r="M20" i="25"/>
  <c r="I20" i="17" s="1"/>
  <c r="M19" i="25"/>
  <c r="M18" i="25"/>
  <c r="M17" i="25"/>
  <c r="M16" i="25"/>
  <c r="I16" i="17" s="1"/>
  <c r="M15" i="25"/>
  <c r="I15" i="17" s="1"/>
  <c r="O15" i="25"/>
  <c r="J15" i="17" s="1"/>
  <c r="Q15" i="25"/>
  <c r="S15" i="25"/>
  <c r="S12" i="25"/>
  <c r="S11" i="25"/>
  <c r="S89" i="25" s="1"/>
  <c r="S10" i="25"/>
  <c r="L10" i="17" s="1"/>
  <c r="S9" i="25"/>
  <c r="L9" i="17" s="1"/>
  <c r="S8" i="25"/>
  <c r="L8" i="17" s="1"/>
  <c r="Q12" i="25"/>
  <c r="Q11" i="25"/>
  <c r="Q10" i="25"/>
  <c r="Q9" i="25"/>
  <c r="K9" i="17" s="1"/>
  <c r="Q8" i="25"/>
  <c r="Q86" i="25" s="1"/>
  <c r="O12" i="25"/>
  <c r="J12" i="17" s="1"/>
  <c r="O11" i="25"/>
  <c r="J11" i="17" s="1"/>
  <c r="O10" i="25"/>
  <c r="J10" i="17" s="1"/>
  <c r="O9" i="25"/>
  <c r="J9" i="17" s="1"/>
  <c r="O8" i="25"/>
  <c r="O86" i="25" s="1"/>
  <c r="M12" i="25"/>
  <c r="I12" i="17" s="1"/>
  <c r="M11" i="25"/>
  <c r="I11" i="17" s="1"/>
  <c r="M10" i="25"/>
  <c r="M88" i="25" s="1"/>
  <c r="M9" i="25"/>
  <c r="I9" i="17" s="1"/>
  <c r="M8" i="25"/>
  <c r="M86" i="25" s="1"/>
  <c r="S7" i="25"/>
  <c r="Q7" i="25"/>
  <c r="O7" i="25"/>
  <c r="J7" i="17" s="1"/>
  <c r="M7" i="25"/>
  <c r="I7" i="17" s="1"/>
  <c r="J20" i="25"/>
  <c r="J98" i="25" s="1"/>
  <c r="J19" i="25"/>
  <c r="J18" i="25"/>
  <c r="J17" i="25"/>
  <c r="G17" i="17" s="1"/>
  <c r="J16" i="25"/>
  <c r="J94" i="25" s="1"/>
  <c r="J15" i="25"/>
  <c r="J93" i="25" s="1"/>
  <c r="J12" i="25"/>
  <c r="J90" i="25" s="1"/>
  <c r="J11" i="25"/>
  <c r="J10" i="25"/>
  <c r="G10" i="17" s="1"/>
  <c r="J9" i="25"/>
  <c r="H20" i="25"/>
  <c r="F20" i="17" s="1"/>
  <c r="H19" i="25"/>
  <c r="F19" i="17" s="1"/>
  <c r="H18" i="25"/>
  <c r="F18" i="17" s="1"/>
  <c r="H17" i="25"/>
  <c r="F17" i="17" s="1"/>
  <c r="H16" i="25"/>
  <c r="H15" i="25"/>
  <c r="F15" i="17" s="1"/>
  <c r="H7" i="25"/>
  <c r="H85" i="25" s="1"/>
  <c r="H12" i="25"/>
  <c r="F12" i="17" s="1"/>
  <c r="H11" i="25"/>
  <c r="F11" i="17" s="1"/>
  <c r="H10" i="25"/>
  <c r="F10" i="17" s="1"/>
  <c r="H9" i="25"/>
  <c r="H87" i="25" s="1"/>
  <c r="H8" i="25"/>
  <c r="H86" i="25" s="1"/>
  <c r="F20" i="25"/>
  <c r="E20" i="17" s="1"/>
  <c r="F19" i="25"/>
  <c r="E19" i="17" s="1"/>
  <c r="F18" i="25"/>
  <c r="E18" i="17" s="1"/>
  <c r="F17" i="25"/>
  <c r="E17" i="17" s="1"/>
  <c r="F16" i="25"/>
  <c r="F15" i="25"/>
  <c r="F12" i="25"/>
  <c r="E12" i="17" s="1"/>
  <c r="F11" i="25"/>
  <c r="E11" i="17" s="1"/>
  <c r="F10" i="25"/>
  <c r="E10" i="17" s="1"/>
  <c r="F9" i="25"/>
  <c r="E9" i="17" s="1"/>
  <c r="F8" i="25"/>
  <c r="F7" i="25"/>
  <c r="E7" i="17" s="1"/>
  <c r="D60" i="23"/>
  <c r="D58" i="23"/>
  <c r="D56" i="23"/>
  <c r="D54" i="23"/>
  <c r="C60" i="23"/>
  <c r="C58" i="23"/>
  <c r="C56" i="23"/>
  <c r="C54" i="23"/>
  <c r="D12" i="23"/>
  <c r="N10" i="23" s="1"/>
  <c r="C12" i="23"/>
  <c r="M10" i="23" s="1"/>
  <c r="C36" i="23"/>
  <c r="E34" i="23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K67" i="2"/>
  <c r="AC63" i="2" s="1"/>
  <c r="H51" i="2"/>
  <c r="E67" i="2"/>
  <c r="W63" i="2" s="1"/>
  <c r="AG141" i="13"/>
  <c r="AG142" i="13"/>
  <c r="M49" i="22"/>
  <c r="M48" i="22"/>
  <c r="M28" i="22"/>
  <c r="N28" i="22"/>
  <c r="O28" i="22"/>
  <c r="P28" i="22"/>
  <c r="Q28" i="22"/>
  <c r="R28" i="22"/>
  <c r="S28" i="22"/>
  <c r="T28" i="22"/>
  <c r="U28" i="22"/>
  <c r="V28" i="22"/>
  <c r="W28" i="22"/>
  <c r="L28" i="22"/>
  <c r="N6" i="22"/>
  <c r="O6" i="22"/>
  <c r="P6" i="22"/>
  <c r="R6" i="22"/>
  <c r="S6" i="22"/>
  <c r="T6" i="22"/>
  <c r="V6" i="22"/>
  <c r="W6" i="22"/>
  <c r="L6" i="22"/>
  <c r="F15" i="26"/>
  <c r="AG182" i="13"/>
  <c r="F121" i="13"/>
  <c r="G121" i="13"/>
  <c r="H121" i="13"/>
  <c r="I121" i="13"/>
  <c r="J121" i="13"/>
  <c r="K121" i="13"/>
  <c r="L121" i="13"/>
  <c r="M121" i="13"/>
  <c r="N121" i="13"/>
  <c r="O121" i="13"/>
  <c r="P121" i="13"/>
  <c r="E121" i="13"/>
  <c r="F120" i="13"/>
  <c r="G120" i="13"/>
  <c r="H120" i="13"/>
  <c r="I120" i="13"/>
  <c r="J120" i="13"/>
  <c r="K120" i="13"/>
  <c r="L120" i="13"/>
  <c r="M120" i="13"/>
  <c r="N120" i="13"/>
  <c r="O120" i="13"/>
  <c r="P120" i="13"/>
  <c r="E120" i="13"/>
  <c r="Q61" i="13"/>
  <c r="Q62" i="13"/>
  <c r="H122" i="13"/>
  <c r="L122" i="13"/>
  <c r="P122" i="13"/>
  <c r="F123" i="13"/>
  <c r="G123" i="13"/>
  <c r="H123" i="13"/>
  <c r="I123" i="13"/>
  <c r="J123" i="13"/>
  <c r="K123" i="13"/>
  <c r="L123" i="13"/>
  <c r="M123" i="13"/>
  <c r="N123" i="13"/>
  <c r="O123" i="13"/>
  <c r="P123" i="13"/>
  <c r="E123" i="13"/>
  <c r="Q53" i="11"/>
  <c r="Q29" i="11"/>
  <c r="Q13" i="11"/>
  <c r="K37" i="8"/>
  <c r="AC136" i="8" s="1"/>
  <c r="H37" i="8"/>
  <c r="Z136" i="8" s="1"/>
  <c r="F3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2" i="8"/>
  <c r="AG91" i="7"/>
  <c r="F12" i="26"/>
  <c r="F14" i="26"/>
  <c r="F13" i="26"/>
  <c r="N49" i="5"/>
  <c r="F46" i="26"/>
  <c r="F64" i="26"/>
  <c r="H60" i="15"/>
  <c r="H61" i="15"/>
  <c r="H62" i="15"/>
  <c r="H63" i="15"/>
  <c r="H64" i="15"/>
  <c r="H65" i="15"/>
  <c r="H52" i="15"/>
  <c r="H53" i="15"/>
  <c r="H54" i="15"/>
  <c r="H55" i="15"/>
  <c r="H56" i="15"/>
  <c r="H57" i="15"/>
  <c r="F60" i="15"/>
  <c r="F61" i="15"/>
  <c r="F62" i="15"/>
  <c r="F63" i="15"/>
  <c r="F64" i="15"/>
  <c r="F65" i="15"/>
  <c r="F52" i="15"/>
  <c r="F53" i="15"/>
  <c r="F54" i="15"/>
  <c r="F55" i="15"/>
  <c r="F56" i="15"/>
  <c r="F57" i="15"/>
  <c r="D60" i="15"/>
  <c r="D61" i="15"/>
  <c r="D62" i="15"/>
  <c r="D63" i="15"/>
  <c r="D64" i="15"/>
  <c r="D65" i="15"/>
  <c r="D53" i="15"/>
  <c r="D54" i="15"/>
  <c r="D55" i="15"/>
  <c r="D56" i="15"/>
  <c r="D57" i="15"/>
  <c r="F21" i="15"/>
  <c r="F13" i="15"/>
  <c r="H13" i="15"/>
  <c r="D45" i="15"/>
  <c r="F45" i="15"/>
  <c r="H45" i="15"/>
  <c r="O21" i="15"/>
  <c r="Q21" i="15"/>
  <c r="S21" i="15"/>
  <c r="O13" i="15"/>
  <c r="Q13" i="15"/>
  <c r="S13" i="15"/>
  <c r="M13" i="15"/>
  <c r="Q117" i="13"/>
  <c r="Q116" i="13"/>
  <c r="Q115" i="13"/>
  <c r="Q114" i="13"/>
  <c r="Q112" i="13"/>
  <c r="Q111" i="13"/>
  <c r="Q110" i="13"/>
  <c r="Q109" i="13"/>
  <c r="Q107" i="13"/>
  <c r="Q106" i="13"/>
  <c r="Q105" i="13"/>
  <c r="Q104" i="13"/>
  <c r="Q102" i="13"/>
  <c r="Q101" i="13"/>
  <c r="Q100" i="13"/>
  <c r="Q99" i="13"/>
  <c r="Q97" i="13"/>
  <c r="Q96" i="13"/>
  <c r="Q95" i="13"/>
  <c r="Q94" i="13"/>
  <c r="Q92" i="13"/>
  <c r="Q91" i="13"/>
  <c r="Q90" i="13"/>
  <c r="Q89" i="13"/>
  <c r="Q87" i="13"/>
  <c r="Q86" i="13"/>
  <c r="Q85" i="13"/>
  <c r="Q84" i="13"/>
  <c r="Q82" i="13"/>
  <c r="Q81" i="13"/>
  <c r="Q80" i="13"/>
  <c r="Q79" i="13"/>
  <c r="Q77" i="13"/>
  <c r="Q76" i="13"/>
  <c r="Q75" i="13"/>
  <c r="Q74" i="13"/>
  <c r="Q72" i="13"/>
  <c r="Q71" i="13"/>
  <c r="Q70" i="13"/>
  <c r="Q69" i="13"/>
  <c r="Q67" i="13"/>
  <c r="Q65" i="13"/>
  <c r="Q64" i="13"/>
  <c r="Q60" i="13"/>
  <c r="Q59" i="13"/>
  <c r="Q57" i="13"/>
  <c r="Q56" i="13"/>
  <c r="Q55" i="13"/>
  <c r="Q54" i="13"/>
  <c r="Q52" i="13"/>
  <c r="Q51" i="13"/>
  <c r="Q50" i="13"/>
  <c r="Q49" i="13"/>
  <c r="Q47" i="13"/>
  <c r="Q46" i="13"/>
  <c r="Q45" i="13"/>
  <c r="Q44" i="13"/>
  <c r="Q42" i="13"/>
  <c r="Q41" i="13"/>
  <c r="Q40" i="13"/>
  <c r="Q39" i="13"/>
  <c r="Q37" i="13"/>
  <c r="Q36" i="13"/>
  <c r="Q35" i="13"/>
  <c r="Q34" i="13"/>
  <c r="Q32" i="13"/>
  <c r="Q31" i="13"/>
  <c r="Q30" i="13"/>
  <c r="Q29" i="13"/>
  <c r="Q27" i="13"/>
  <c r="Q25" i="13"/>
  <c r="Q24" i="13"/>
  <c r="Q22" i="13"/>
  <c r="Q21" i="13"/>
  <c r="Q20" i="13"/>
  <c r="Q19" i="13"/>
  <c r="Q15" i="13"/>
  <c r="Q14" i="13"/>
  <c r="Q12" i="13"/>
  <c r="Q11" i="13"/>
  <c r="Q10" i="13"/>
  <c r="Q9" i="13"/>
  <c r="Q5" i="13"/>
  <c r="Q4" i="13"/>
  <c r="Q120" i="11"/>
  <c r="Q119" i="11"/>
  <c r="Q118" i="11"/>
  <c r="Q100" i="11"/>
  <c r="Q99" i="11"/>
  <c r="Q98" i="11"/>
  <c r="Q96" i="11"/>
  <c r="Q95" i="11"/>
  <c r="Q94" i="11"/>
  <c r="Q92" i="11"/>
  <c r="Q91" i="11"/>
  <c r="Q90" i="11"/>
  <c r="Q88" i="11"/>
  <c r="Q87" i="11"/>
  <c r="Q86" i="11"/>
  <c r="Q84" i="11"/>
  <c r="Q83" i="11"/>
  <c r="Q80" i="11"/>
  <c r="Q79" i="11"/>
  <c r="Q78" i="11"/>
  <c r="Q76" i="11"/>
  <c r="Q75" i="11"/>
  <c r="Q74" i="11"/>
  <c r="Q72" i="11"/>
  <c r="Q71" i="11"/>
  <c r="Q70" i="11"/>
  <c r="Q68" i="11"/>
  <c r="Q67" i="11"/>
  <c r="Q66" i="11"/>
  <c r="Q64" i="11"/>
  <c r="Q63" i="11"/>
  <c r="Q62" i="11"/>
  <c r="Q60" i="11"/>
  <c r="Q59" i="11"/>
  <c r="Q58" i="11"/>
  <c r="Q56" i="11"/>
  <c r="Q55" i="11"/>
  <c r="Q54" i="11"/>
  <c r="Q52" i="11"/>
  <c r="Q51" i="11"/>
  <c r="Q50" i="11"/>
  <c r="Q48" i="11"/>
  <c r="Q47" i="11"/>
  <c r="Q46" i="11"/>
  <c r="Q43" i="11"/>
  <c r="Q42" i="11"/>
  <c r="Q40" i="11"/>
  <c r="Q39" i="11"/>
  <c r="Q38" i="11"/>
  <c r="Q36" i="11"/>
  <c r="Q35" i="11"/>
  <c r="Q34" i="11"/>
  <c r="Q32" i="11"/>
  <c r="Q31" i="11"/>
  <c r="Q30" i="11"/>
  <c r="Q28" i="11"/>
  <c r="Q27" i="11"/>
  <c r="Q26" i="11"/>
  <c r="Q24" i="11"/>
  <c r="Q23" i="11"/>
  <c r="Q19" i="11"/>
  <c r="Q18" i="11"/>
  <c r="Q16" i="11"/>
  <c r="Q15" i="11"/>
  <c r="Q14" i="11"/>
  <c r="Q12" i="11"/>
  <c r="Q11" i="11"/>
  <c r="Q10" i="11"/>
  <c r="Q8" i="11"/>
  <c r="Q6" i="11"/>
  <c r="Q7" i="11"/>
  <c r="Q93" i="11"/>
  <c r="Q97" i="11"/>
  <c r="I38" i="10"/>
  <c r="I79" i="10" s="1"/>
  <c r="J38" i="10"/>
  <c r="K38" i="10"/>
  <c r="G37" i="8"/>
  <c r="Y136" i="8" s="1"/>
  <c r="I37" i="8"/>
  <c r="AA136" i="8" s="1"/>
  <c r="J37" i="8"/>
  <c r="AB136" i="8" s="1"/>
  <c r="L37" i="8"/>
  <c r="M37" i="8"/>
  <c r="AE136" i="8" s="1"/>
  <c r="N37" i="8"/>
  <c r="O37" i="8"/>
  <c r="AG136" i="8" s="1"/>
  <c r="P37" i="8"/>
  <c r="AH136" i="8" s="1"/>
  <c r="Q7" i="8"/>
  <c r="D70" i="7"/>
  <c r="D78" i="7" s="1"/>
  <c r="O70" i="7"/>
  <c r="N70" i="7"/>
  <c r="M70" i="7"/>
  <c r="L70" i="7"/>
  <c r="K70" i="7"/>
  <c r="J70" i="7"/>
  <c r="I70" i="7"/>
  <c r="H70" i="7"/>
  <c r="G70" i="7"/>
  <c r="F70" i="7"/>
  <c r="F78" i="7" s="1"/>
  <c r="E70" i="7"/>
  <c r="O39" i="7"/>
  <c r="N39" i="7"/>
  <c r="M39" i="7"/>
  <c r="L39" i="7"/>
  <c r="K39" i="7"/>
  <c r="J39" i="7"/>
  <c r="I39" i="7"/>
  <c r="H39" i="7"/>
  <c r="G39" i="7"/>
  <c r="P34" i="7"/>
  <c r="AX33" i="7" s="1"/>
  <c r="P32" i="7"/>
  <c r="AX31" i="7" s="1"/>
  <c r="P31" i="7"/>
  <c r="AX30" i="7" s="1"/>
  <c r="P30" i="7"/>
  <c r="AX29" i="7" s="1"/>
  <c r="P29" i="7"/>
  <c r="AX28" i="7" s="1"/>
  <c r="P28" i="7"/>
  <c r="AX27" i="7" s="1"/>
  <c r="P27" i="7"/>
  <c r="AX26" i="7" s="1"/>
  <c r="P26" i="7"/>
  <c r="AX25" i="7" s="1"/>
  <c r="P25" i="7"/>
  <c r="AX24" i="7" s="1"/>
  <c r="P24" i="7"/>
  <c r="AX23" i="7" s="1"/>
  <c r="P23" i="7"/>
  <c r="AX22" i="7" s="1"/>
  <c r="P22" i="7"/>
  <c r="AX21" i="7" s="1"/>
  <c r="P21" i="7"/>
  <c r="AX20" i="7" s="1"/>
  <c r="P20" i="7"/>
  <c r="AX19" i="7" s="1"/>
  <c r="P19" i="7"/>
  <c r="AX18" i="7" s="1"/>
  <c r="P18" i="7"/>
  <c r="AX17" i="7" s="1"/>
  <c r="P17" i="7"/>
  <c r="AX16" i="7" s="1"/>
  <c r="P16" i="7"/>
  <c r="AX15" i="7" s="1"/>
  <c r="P15" i="7"/>
  <c r="AX14" i="7" s="1"/>
  <c r="P14" i="7"/>
  <c r="AX13" i="7" s="1"/>
  <c r="P13" i="7"/>
  <c r="AX12" i="7" s="1"/>
  <c r="P12" i="7"/>
  <c r="AX11" i="7" s="1"/>
  <c r="P11" i="7"/>
  <c r="AX10" i="7" s="1"/>
  <c r="P10" i="7"/>
  <c r="AX9" i="7" s="1"/>
  <c r="P9" i="7"/>
  <c r="D69" i="26"/>
  <c r="D73" i="26" s="1"/>
  <c r="E69" i="26"/>
  <c r="F7" i="26"/>
  <c r="B8" i="26"/>
  <c r="B9" i="26" s="1"/>
  <c r="B10" i="26" s="1"/>
  <c r="B11" i="26" s="1"/>
  <c r="B12" i="26" s="1"/>
  <c r="B13" i="26" s="1"/>
  <c r="B14" i="26" s="1"/>
  <c r="B15" i="26" s="1"/>
  <c r="B16" i="26" s="1"/>
  <c r="F8" i="26"/>
  <c r="F9" i="26"/>
  <c r="F10" i="26"/>
  <c r="F11" i="26"/>
  <c r="F16" i="26"/>
  <c r="F17" i="26"/>
  <c r="F18" i="26"/>
  <c r="F19" i="26"/>
  <c r="B20" i="26"/>
  <c r="B21" i="26" s="1"/>
  <c r="B22" i="26" s="1"/>
  <c r="B23" i="26" s="1"/>
  <c r="B24" i="26" s="1"/>
  <c r="B25" i="26" s="1"/>
  <c r="B26" i="26" s="1"/>
  <c r="B27" i="26" s="1"/>
  <c r="F20" i="26"/>
  <c r="F21" i="26"/>
  <c r="F22" i="26"/>
  <c r="F23" i="26"/>
  <c r="F24" i="26"/>
  <c r="F25" i="26"/>
  <c r="F26" i="26"/>
  <c r="F27" i="26"/>
  <c r="F28" i="26"/>
  <c r="F29" i="26"/>
  <c r="F31" i="26"/>
  <c r="F32" i="26"/>
  <c r="F45" i="26"/>
  <c r="F47" i="26"/>
  <c r="F48" i="26"/>
  <c r="F49" i="26"/>
  <c r="F50" i="26"/>
  <c r="F51" i="26"/>
  <c r="B52" i="26"/>
  <c r="B53" i="26" s="1"/>
  <c r="B54" i="26" s="1"/>
  <c r="B55" i="26" s="1"/>
  <c r="B56" i="26" s="1"/>
  <c r="F52" i="26"/>
  <c r="F53" i="26"/>
  <c r="F54" i="26"/>
  <c r="F55" i="26"/>
  <c r="F56" i="26"/>
  <c r="F57" i="26"/>
  <c r="F58" i="26"/>
  <c r="F59" i="26"/>
  <c r="B60" i="26"/>
  <c r="B61" i="26" s="1"/>
  <c r="B62" i="26" s="1"/>
  <c r="B63" i="26" s="1"/>
  <c r="B64" i="26" s="1"/>
  <c r="B65" i="26" s="1"/>
  <c r="B66" i="26" s="1"/>
  <c r="B67" i="26" s="1"/>
  <c r="F60" i="26"/>
  <c r="F61" i="26"/>
  <c r="F62" i="26"/>
  <c r="F63" i="26"/>
  <c r="F65" i="26"/>
  <c r="F66" i="26"/>
  <c r="F67" i="26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5" i="5"/>
  <c r="M55" i="5"/>
  <c r="L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M49" i="5"/>
  <c r="L49" i="5"/>
  <c r="Q87" i="25"/>
  <c r="M87" i="25"/>
  <c r="S88" i="25"/>
  <c r="O90" i="25"/>
  <c r="D95" i="25"/>
  <c r="M95" i="25"/>
  <c r="O95" i="25"/>
  <c r="S96" i="25"/>
  <c r="H98" i="25"/>
  <c r="E60" i="23"/>
  <c r="N56" i="23"/>
  <c r="M55" i="23"/>
  <c r="M54" i="23"/>
  <c r="D36" i="23"/>
  <c r="F18" i="16"/>
  <c r="F54" i="16" s="1"/>
  <c r="E18" i="16"/>
  <c r="E54" i="16" s="1"/>
  <c r="D18" i="16"/>
  <c r="C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S65" i="15"/>
  <c r="Q65" i="15"/>
  <c r="O65" i="15"/>
  <c r="M65" i="15"/>
  <c r="S64" i="15"/>
  <c r="Q64" i="15"/>
  <c r="O64" i="15"/>
  <c r="M64" i="15"/>
  <c r="S63" i="15"/>
  <c r="O63" i="15"/>
  <c r="Q63" i="15"/>
  <c r="M63" i="15"/>
  <c r="S62" i="15"/>
  <c r="Q62" i="15"/>
  <c r="O62" i="15"/>
  <c r="M62" i="15"/>
  <c r="S61" i="15"/>
  <c r="Q61" i="15"/>
  <c r="O61" i="15"/>
  <c r="M61" i="15"/>
  <c r="S60" i="15"/>
  <c r="Q60" i="15"/>
  <c r="O60" i="15"/>
  <c r="M60" i="15"/>
  <c r="S57" i="15"/>
  <c r="Q57" i="15"/>
  <c r="O57" i="15"/>
  <c r="M57" i="15"/>
  <c r="S56" i="15"/>
  <c r="Q56" i="15"/>
  <c r="O56" i="15"/>
  <c r="M56" i="15"/>
  <c r="S55" i="15"/>
  <c r="M55" i="15"/>
  <c r="Q55" i="15"/>
  <c r="O55" i="15"/>
  <c r="S54" i="15"/>
  <c r="Q54" i="15"/>
  <c r="O54" i="15"/>
  <c r="M54" i="15"/>
  <c r="S53" i="15"/>
  <c r="S52" i="15"/>
  <c r="Q53" i="15"/>
  <c r="O53" i="15"/>
  <c r="O52" i="15"/>
  <c r="M53" i="15"/>
  <c r="Q52" i="15"/>
  <c r="M52" i="15"/>
  <c r="H43" i="15"/>
  <c r="F43" i="15"/>
  <c r="D43" i="15"/>
  <c r="L42" i="15"/>
  <c r="G42" i="15" s="1"/>
  <c r="L41" i="15"/>
  <c r="I41" i="15" s="1"/>
  <c r="L40" i="15"/>
  <c r="I40" i="15" s="1"/>
  <c r="L39" i="15"/>
  <c r="G39" i="15" s="1"/>
  <c r="L38" i="15"/>
  <c r="G38" i="15" s="1"/>
  <c r="L37" i="15"/>
  <c r="G37" i="15" s="1"/>
  <c r="H35" i="15"/>
  <c r="F35" i="15"/>
  <c r="D35" i="15"/>
  <c r="L34" i="15"/>
  <c r="I34" i="15" s="1"/>
  <c r="L33" i="15"/>
  <c r="G33" i="15" s="1"/>
  <c r="L32" i="15"/>
  <c r="G32" i="15" s="1"/>
  <c r="L31" i="15"/>
  <c r="G31" i="15" s="1"/>
  <c r="L30" i="15"/>
  <c r="L29" i="15"/>
  <c r="G29" i="15" s="1"/>
  <c r="U20" i="15"/>
  <c r="R20" i="15" s="1"/>
  <c r="U19" i="15"/>
  <c r="U18" i="15"/>
  <c r="U17" i="15"/>
  <c r="U16" i="15"/>
  <c r="U15" i="15"/>
  <c r="N15" i="15" s="1"/>
  <c r="U12" i="15"/>
  <c r="U11" i="15"/>
  <c r="U10" i="15"/>
  <c r="U9" i="15"/>
  <c r="U8" i="15"/>
  <c r="U7" i="15"/>
  <c r="N7" i="15" s="1"/>
  <c r="E66" i="14"/>
  <c r="E64" i="14"/>
  <c r="E62" i="14"/>
  <c r="E60" i="14"/>
  <c r="D39" i="14"/>
  <c r="C39" i="14"/>
  <c r="E37" i="14"/>
  <c r="E35" i="14"/>
  <c r="D14" i="14"/>
  <c r="C14" i="14"/>
  <c r="E12" i="14"/>
  <c r="E10" i="14"/>
  <c r="Q9" i="14" s="1"/>
  <c r="AG228" i="13"/>
  <c r="AG227" i="13"/>
  <c r="AG226" i="13"/>
  <c r="AG225" i="13"/>
  <c r="AG224" i="13"/>
  <c r="Q7" i="13"/>
  <c r="Q6" i="13"/>
  <c r="Q73" i="11"/>
  <c r="Q69" i="11"/>
  <c r="Q41" i="11"/>
  <c r="Q37" i="11"/>
  <c r="Q17" i="11"/>
  <c r="P133" i="9"/>
  <c r="O133" i="9"/>
  <c r="N133" i="9"/>
  <c r="M133" i="9"/>
  <c r="L133" i="9"/>
  <c r="K133" i="9"/>
  <c r="J133" i="9"/>
  <c r="I133" i="9"/>
  <c r="H133" i="9"/>
  <c r="G133" i="9"/>
  <c r="F133" i="9"/>
  <c r="E133" i="9"/>
  <c r="AG95" i="7"/>
  <c r="AG94" i="7"/>
  <c r="AG93" i="7"/>
  <c r="B47" i="7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8" i="7"/>
  <c r="B10" i="7"/>
  <c r="B11" i="7" s="1"/>
  <c r="B12" i="7" s="1"/>
  <c r="B13" i="7" s="1"/>
  <c r="B14" i="7" s="1"/>
  <c r="B15" i="7" s="1"/>
  <c r="B16" i="7" s="1"/>
  <c r="B17" i="7" s="1"/>
  <c r="B18" i="7" s="1"/>
  <c r="B24" i="7"/>
  <c r="B25" i="7" s="1"/>
  <c r="B26" i="7" s="1"/>
  <c r="B27" i="7" s="1"/>
  <c r="B28" i="7" s="1"/>
  <c r="B29" i="7" s="1"/>
  <c r="B30" i="7" s="1"/>
  <c r="G18" i="5"/>
  <c r="G17" i="5"/>
  <c r="G16" i="5"/>
  <c r="G15" i="5"/>
  <c r="G14" i="5"/>
  <c r="G13" i="5"/>
  <c r="G12" i="5"/>
  <c r="G11" i="5"/>
  <c r="G10" i="5"/>
  <c r="G9" i="5"/>
  <c r="G8" i="5"/>
  <c r="G7" i="5"/>
  <c r="G11" i="15"/>
  <c r="I11" i="15"/>
  <c r="L87" i="8"/>
  <c r="Q89" i="11"/>
  <c r="Q121" i="11"/>
  <c r="Q101" i="11"/>
  <c r="Q77" i="11"/>
  <c r="Q65" i="11"/>
  <c r="Q61" i="11"/>
  <c r="Q57" i="11"/>
  <c r="Q49" i="11"/>
  <c r="Q33" i="11"/>
  <c r="AG223" i="13"/>
  <c r="Q17" i="13"/>
  <c r="Q44" i="11"/>
  <c r="Q82" i="11"/>
  <c r="Q20" i="11"/>
  <c r="Q21" i="11"/>
  <c r="Q22" i="11"/>
  <c r="Q25" i="11"/>
  <c r="Q45" i="11"/>
  <c r="Q81" i="11"/>
  <c r="Q85" i="11"/>
  <c r="Q16" i="13"/>
  <c r="O122" i="13"/>
  <c r="K122" i="13"/>
  <c r="G122" i="13"/>
  <c r="N122" i="13"/>
  <c r="J122" i="13"/>
  <c r="F122" i="13"/>
  <c r="E122" i="13"/>
  <c r="M122" i="13"/>
  <c r="I122" i="13"/>
  <c r="K7" i="17"/>
  <c r="Q85" i="25"/>
  <c r="I10" i="17"/>
  <c r="K12" i="17"/>
  <c r="Q90" i="25"/>
  <c r="Q94" i="25"/>
  <c r="F31" i="17"/>
  <c r="D37" i="17"/>
  <c r="L71" i="25"/>
  <c r="J17" i="17"/>
  <c r="E29" i="17"/>
  <c r="E33" i="17"/>
  <c r="E38" i="17"/>
  <c r="E42" i="17"/>
  <c r="F72" i="25"/>
  <c r="G18" i="17"/>
  <c r="J96" i="25"/>
  <c r="N57" i="15"/>
  <c r="H79" i="8"/>
  <c r="L86" i="8"/>
  <c r="L79" i="8"/>
  <c r="P79" i="8"/>
  <c r="O93" i="25" l="1"/>
  <c r="L124" i="13"/>
  <c r="K20" i="17"/>
  <c r="N60" i="15"/>
  <c r="H79" i="10"/>
  <c r="C54" i="16"/>
  <c r="N64" i="15"/>
  <c r="Q10" i="14"/>
  <c r="T16" i="15"/>
  <c r="N16" i="15"/>
  <c r="T20" i="15"/>
  <c r="N20" i="15"/>
  <c r="T17" i="15"/>
  <c r="N17" i="15"/>
  <c r="P18" i="15"/>
  <c r="N18" i="15"/>
  <c r="R19" i="15"/>
  <c r="N19" i="15"/>
  <c r="P8" i="15"/>
  <c r="N8" i="15"/>
  <c r="T11" i="15"/>
  <c r="N11" i="15"/>
  <c r="T9" i="15"/>
  <c r="N9" i="15"/>
  <c r="R12" i="15"/>
  <c r="N12" i="15"/>
  <c r="R10" i="15"/>
  <c r="N10" i="15"/>
  <c r="K7" i="15"/>
  <c r="G7" i="15"/>
  <c r="G55" i="17"/>
  <c r="H78" i="7"/>
  <c r="AX8" i="7"/>
  <c r="P39" i="7"/>
  <c r="AX37" i="7" s="1"/>
  <c r="Q40" i="7" s="1"/>
  <c r="G78" i="7"/>
  <c r="I78" i="7"/>
  <c r="F37" i="26"/>
  <c r="G19" i="5"/>
  <c r="G16" i="17"/>
  <c r="S98" i="25"/>
  <c r="L67" i="17" s="1"/>
  <c r="F97" i="25"/>
  <c r="M94" i="25"/>
  <c r="I63" i="17" s="1"/>
  <c r="C14" i="23"/>
  <c r="Q14" i="23" s="1"/>
  <c r="N78" i="7"/>
  <c r="E43" i="17"/>
  <c r="Q33" i="13"/>
  <c r="Q53" i="13"/>
  <c r="AC149" i="25"/>
  <c r="U65" i="15"/>
  <c r="P65" i="15" s="1"/>
  <c r="Q43" i="13"/>
  <c r="F23" i="15"/>
  <c r="U57" i="15"/>
  <c r="L43" i="15"/>
  <c r="I43" i="15" s="1"/>
  <c r="J66" i="15"/>
  <c r="P17" i="15"/>
  <c r="U60" i="15"/>
  <c r="R60" i="15" s="1"/>
  <c r="Q23" i="15"/>
  <c r="U55" i="15"/>
  <c r="T55" i="15" s="1"/>
  <c r="V7" i="15"/>
  <c r="M79" i="8"/>
  <c r="AE141" i="8"/>
  <c r="F79" i="8"/>
  <c r="X141" i="8"/>
  <c r="N79" i="8"/>
  <c r="AF141" i="8"/>
  <c r="K79" i="8"/>
  <c r="O79" i="8"/>
  <c r="AG141" i="8"/>
  <c r="K86" i="8"/>
  <c r="K39" i="8"/>
  <c r="F39" i="8"/>
  <c r="X136" i="8"/>
  <c r="K87" i="8"/>
  <c r="E86" i="8"/>
  <c r="J87" i="8"/>
  <c r="AB142" i="8"/>
  <c r="N86" i="8"/>
  <c r="AF136" i="8"/>
  <c r="H86" i="8"/>
  <c r="L39" i="8"/>
  <c r="AD136" i="8"/>
  <c r="K78" i="7"/>
  <c r="J88" i="25"/>
  <c r="L19" i="17"/>
  <c r="H93" i="25"/>
  <c r="F62" i="17" s="1"/>
  <c r="Q96" i="25"/>
  <c r="K65" i="17" s="1"/>
  <c r="J64" i="17"/>
  <c r="Q95" i="25"/>
  <c r="K64" i="17" s="1"/>
  <c r="M89" i="25"/>
  <c r="I58" i="17" s="1"/>
  <c r="L18" i="25"/>
  <c r="K18" i="25" s="1"/>
  <c r="G20" i="17"/>
  <c r="D90" i="25"/>
  <c r="D59" i="17" s="1"/>
  <c r="H88" i="25"/>
  <c r="E58" i="23"/>
  <c r="C62" i="23"/>
  <c r="E36" i="23"/>
  <c r="C37" i="23" s="1"/>
  <c r="R8" i="15"/>
  <c r="T8" i="15"/>
  <c r="P20" i="15"/>
  <c r="P16" i="15"/>
  <c r="R16" i="15"/>
  <c r="N56" i="15"/>
  <c r="P12" i="15"/>
  <c r="I8" i="15"/>
  <c r="K8" i="15"/>
  <c r="I9" i="15"/>
  <c r="G9" i="15"/>
  <c r="E39" i="15"/>
  <c r="I33" i="15"/>
  <c r="I124" i="13"/>
  <c r="G124" i="13"/>
  <c r="H124" i="13"/>
  <c r="P124" i="13"/>
  <c r="Q28" i="13"/>
  <c r="Q113" i="13"/>
  <c r="Q8" i="13"/>
  <c r="Q63" i="13"/>
  <c r="J124" i="13"/>
  <c r="J79" i="10"/>
  <c r="J80" i="9"/>
  <c r="K80" i="9"/>
  <c r="H80" i="9"/>
  <c r="P80" i="9"/>
  <c r="I80" i="9"/>
  <c r="F87" i="8"/>
  <c r="N87" i="8"/>
  <c r="E87" i="8"/>
  <c r="F86" i="8"/>
  <c r="M87" i="8"/>
  <c r="N39" i="8"/>
  <c r="J39" i="8"/>
  <c r="J78" i="7"/>
  <c r="F69" i="26"/>
  <c r="E73" i="26"/>
  <c r="F73" i="26" s="1"/>
  <c r="J83" i="26" s="1"/>
  <c r="U8" i="25"/>
  <c r="N8" i="25" s="1"/>
  <c r="U15" i="25"/>
  <c r="M15" i="17" s="1"/>
  <c r="L11" i="17"/>
  <c r="K8" i="17"/>
  <c r="O97" i="25"/>
  <c r="O88" i="25"/>
  <c r="J57" i="17" s="1"/>
  <c r="M93" i="25"/>
  <c r="I62" i="17" s="1"/>
  <c r="O89" i="25"/>
  <c r="J58" i="17" s="1"/>
  <c r="F85" i="25"/>
  <c r="S86" i="25"/>
  <c r="U86" i="25" s="1"/>
  <c r="J95" i="25"/>
  <c r="AE156" i="25" s="1"/>
  <c r="D89" i="25"/>
  <c r="M98" i="25"/>
  <c r="H64" i="25"/>
  <c r="F35" i="17" s="1"/>
  <c r="L68" i="25"/>
  <c r="H39" i="17" s="1"/>
  <c r="E71" i="25"/>
  <c r="D98" i="25"/>
  <c r="D67" i="17" s="1"/>
  <c r="L58" i="25"/>
  <c r="H29" i="17" s="1"/>
  <c r="D86" i="25"/>
  <c r="AA149" i="25" s="1"/>
  <c r="Q97" i="25"/>
  <c r="K66" i="17" s="1"/>
  <c r="O94" i="25"/>
  <c r="J63" i="17" s="1"/>
  <c r="M85" i="25"/>
  <c r="I54" i="17" s="1"/>
  <c r="U20" i="25"/>
  <c r="N20" i="25" s="1"/>
  <c r="H90" i="25"/>
  <c r="AC153" i="25" s="1"/>
  <c r="G12" i="17"/>
  <c r="U19" i="25"/>
  <c r="R19" i="25" s="1"/>
  <c r="F98" i="25"/>
  <c r="H21" i="25"/>
  <c r="AC46" i="25" s="1"/>
  <c r="L59" i="25"/>
  <c r="E59" i="25" s="1"/>
  <c r="N55" i="23"/>
  <c r="E32" i="23"/>
  <c r="D14" i="23"/>
  <c r="R14" i="23" s="1"/>
  <c r="E75" i="2"/>
  <c r="H52" i="2"/>
  <c r="H54" i="2"/>
  <c r="H60" i="2"/>
  <c r="N60" i="2" s="1"/>
  <c r="AK24" i="2" s="1"/>
  <c r="H65" i="2"/>
  <c r="N65" i="2" s="1"/>
  <c r="AK29" i="2" s="1"/>
  <c r="G67" i="2"/>
  <c r="Y63" i="2" s="1"/>
  <c r="H66" i="2"/>
  <c r="H45" i="2"/>
  <c r="N45" i="2" s="1"/>
  <c r="AK9" i="2" s="1"/>
  <c r="H47" i="2"/>
  <c r="H49" i="2"/>
  <c r="H53" i="2"/>
  <c r="H57" i="2"/>
  <c r="N57" i="2" s="1"/>
  <c r="AK21" i="2" s="1"/>
  <c r="H59" i="2"/>
  <c r="N59" i="2" s="1"/>
  <c r="AK23" i="2" s="1"/>
  <c r="H61" i="2"/>
  <c r="M50" i="2"/>
  <c r="M52" i="2"/>
  <c r="M62" i="2"/>
  <c r="M66" i="2"/>
  <c r="I38" i="15"/>
  <c r="I39" i="15"/>
  <c r="I37" i="15"/>
  <c r="E37" i="15"/>
  <c r="E42" i="15"/>
  <c r="E38" i="15"/>
  <c r="I42" i="15"/>
  <c r="L45" i="15"/>
  <c r="AA51" i="15" s="1"/>
  <c r="I29" i="15"/>
  <c r="E33" i="15"/>
  <c r="E29" i="15"/>
  <c r="E32" i="15"/>
  <c r="I32" i="15"/>
  <c r="D58" i="15"/>
  <c r="P19" i="15"/>
  <c r="T19" i="15"/>
  <c r="T18" i="15"/>
  <c r="R18" i="15"/>
  <c r="N54" i="15"/>
  <c r="U13" i="15"/>
  <c r="T12" i="15"/>
  <c r="P9" i="15"/>
  <c r="T10" i="15"/>
  <c r="P10" i="15"/>
  <c r="V17" i="15"/>
  <c r="G16" i="15"/>
  <c r="I16" i="15"/>
  <c r="G17" i="15"/>
  <c r="V16" i="15"/>
  <c r="G15" i="15"/>
  <c r="K17" i="15"/>
  <c r="V18" i="15"/>
  <c r="I19" i="15"/>
  <c r="G18" i="15"/>
  <c r="I18" i="15"/>
  <c r="V19" i="15"/>
  <c r="G19" i="15"/>
  <c r="F66" i="15"/>
  <c r="D66" i="15"/>
  <c r="I15" i="15"/>
  <c r="V10" i="15"/>
  <c r="I10" i="15"/>
  <c r="H23" i="15"/>
  <c r="G8" i="15"/>
  <c r="V8" i="15"/>
  <c r="K10" i="15"/>
  <c r="K12" i="15"/>
  <c r="I12" i="15"/>
  <c r="I7" i="15"/>
  <c r="V12" i="15"/>
  <c r="E68" i="14"/>
  <c r="Q18" i="13"/>
  <c r="Q23" i="13"/>
  <c r="Q103" i="13"/>
  <c r="Q68" i="13"/>
  <c r="Q88" i="13"/>
  <c r="Q121" i="13"/>
  <c r="AJ120" i="13" s="1"/>
  <c r="E124" i="13"/>
  <c r="N38" i="10"/>
  <c r="AI36" i="10" s="1"/>
  <c r="K79" i="10"/>
  <c r="F80" i="9"/>
  <c r="N80" i="9"/>
  <c r="L80" i="9"/>
  <c r="Q79" i="9"/>
  <c r="AI76" i="9" s="1"/>
  <c r="G80" i="9"/>
  <c r="O80" i="9"/>
  <c r="Q78" i="9"/>
  <c r="AI75" i="9" s="1"/>
  <c r="E80" i="9"/>
  <c r="Q125" i="9"/>
  <c r="Q135" i="9"/>
  <c r="Q128" i="9"/>
  <c r="Q124" i="9"/>
  <c r="P87" i="8"/>
  <c r="G87" i="8"/>
  <c r="L88" i="8"/>
  <c r="I79" i="8"/>
  <c r="J79" i="8"/>
  <c r="J86" i="8"/>
  <c r="P86" i="8"/>
  <c r="G79" i="8"/>
  <c r="I86" i="8"/>
  <c r="G86" i="8"/>
  <c r="M39" i="8"/>
  <c r="O87" i="8"/>
  <c r="O86" i="8"/>
  <c r="M86" i="8"/>
  <c r="H39" i="8"/>
  <c r="P39" i="8"/>
  <c r="AG86" i="7"/>
  <c r="E78" i="7"/>
  <c r="M78" i="7"/>
  <c r="L78" i="7"/>
  <c r="F13" i="25"/>
  <c r="AB45" i="25" s="1"/>
  <c r="L16" i="25"/>
  <c r="K16" i="25" s="1"/>
  <c r="J87" i="25"/>
  <c r="G56" i="17" s="1"/>
  <c r="J13" i="25"/>
  <c r="D85" i="25"/>
  <c r="E10" i="23"/>
  <c r="H96" i="25"/>
  <c r="G9" i="17"/>
  <c r="J18" i="17"/>
  <c r="D64" i="25"/>
  <c r="D35" i="17" s="1"/>
  <c r="S13" i="25"/>
  <c r="S91" i="25" s="1"/>
  <c r="F93" i="25"/>
  <c r="AB154" i="25" s="1"/>
  <c r="U16" i="25"/>
  <c r="P16" i="25" s="1"/>
  <c r="AA29" i="25"/>
  <c r="F90" i="25"/>
  <c r="D93" i="25"/>
  <c r="L63" i="25"/>
  <c r="G63" i="25" s="1"/>
  <c r="L66" i="25"/>
  <c r="L12" i="25"/>
  <c r="S87" i="25"/>
  <c r="L61" i="25"/>
  <c r="I61" i="25" s="1"/>
  <c r="L17" i="25"/>
  <c r="H17" i="17" s="1"/>
  <c r="AC150" i="25"/>
  <c r="Q13" i="25"/>
  <c r="K13" i="17" s="1"/>
  <c r="H33" i="17"/>
  <c r="I62" i="25"/>
  <c r="H13" i="25"/>
  <c r="AC28" i="25" s="1"/>
  <c r="L15" i="25"/>
  <c r="G15" i="25" s="1"/>
  <c r="G15" i="17"/>
  <c r="D96" i="25"/>
  <c r="D65" i="17" s="1"/>
  <c r="F87" i="25"/>
  <c r="E56" i="17" s="1"/>
  <c r="E16" i="17"/>
  <c r="F9" i="17"/>
  <c r="J21" i="25"/>
  <c r="F94" i="25"/>
  <c r="E63" i="17" s="1"/>
  <c r="M13" i="25"/>
  <c r="I13" i="17" s="1"/>
  <c r="H95" i="25"/>
  <c r="L17" i="17"/>
  <c r="O85" i="25"/>
  <c r="J54" i="17" s="1"/>
  <c r="H18" i="17"/>
  <c r="AA156" i="25"/>
  <c r="K56" i="17"/>
  <c r="M90" i="25"/>
  <c r="I59" i="17" s="1"/>
  <c r="E54" i="23"/>
  <c r="M53" i="23"/>
  <c r="M57" i="23" s="1"/>
  <c r="M61" i="23" s="1"/>
  <c r="M46" i="2"/>
  <c r="H55" i="2"/>
  <c r="L67" i="2"/>
  <c r="AD63" i="2" s="1"/>
  <c r="H58" i="2"/>
  <c r="N58" i="2" s="1"/>
  <c r="AK22" i="2" s="1"/>
  <c r="M44" i="2"/>
  <c r="J67" i="2"/>
  <c r="AB63" i="2" s="1"/>
  <c r="M70" i="10"/>
  <c r="K20" i="15"/>
  <c r="G20" i="15"/>
  <c r="I20" i="15"/>
  <c r="G30" i="15"/>
  <c r="I30" i="15"/>
  <c r="P57" i="15"/>
  <c r="R57" i="15"/>
  <c r="D54" i="16"/>
  <c r="G18" i="16"/>
  <c r="E55" i="16" s="1"/>
  <c r="AC159" i="25"/>
  <c r="G71" i="25"/>
  <c r="I71" i="25"/>
  <c r="H42" i="17"/>
  <c r="R9" i="15"/>
  <c r="V9" i="15"/>
  <c r="P11" i="15"/>
  <c r="R11" i="15"/>
  <c r="V11" i="15"/>
  <c r="Q123" i="9"/>
  <c r="AG183" i="13"/>
  <c r="AG181" i="13"/>
  <c r="D38" i="17"/>
  <c r="D72" i="25"/>
  <c r="L67" i="25"/>
  <c r="D94" i="25"/>
  <c r="D63" i="17" s="1"/>
  <c r="E40" i="17"/>
  <c r="F96" i="25"/>
  <c r="L69" i="25"/>
  <c r="E69" i="25" s="1"/>
  <c r="F41" i="17"/>
  <c r="H97" i="25"/>
  <c r="L70" i="25"/>
  <c r="G70" i="25" s="1"/>
  <c r="AG87" i="7"/>
  <c r="AG84" i="7"/>
  <c r="Q37" i="8"/>
  <c r="E39" i="8"/>
  <c r="E79" i="8"/>
  <c r="M124" i="13"/>
  <c r="P70" i="7"/>
  <c r="AX59" i="7" s="1"/>
  <c r="K10" i="17"/>
  <c r="U10" i="25"/>
  <c r="Q88" i="25"/>
  <c r="L12" i="17"/>
  <c r="S90" i="25"/>
  <c r="M96" i="25"/>
  <c r="U18" i="25"/>
  <c r="N18" i="25" s="1"/>
  <c r="I18" i="17"/>
  <c r="M21" i="25"/>
  <c r="J20" i="17"/>
  <c r="O98" i="25"/>
  <c r="O21" i="25"/>
  <c r="J21" i="17" s="1"/>
  <c r="L16" i="17"/>
  <c r="S94" i="25"/>
  <c r="L63" i="17" s="1"/>
  <c r="L60" i="25"/>
  <c r="E60" i="25" s="1"/>
  <c r="D31" i="17"/>
  <c r="D87" i="25"/>
  <c r="E32" i="17"/>
  <c r="F88" i="25"/>
  <c r="E57" i="17" s="1"/>
  <c r="F33" i="17"/>
  <c r="H89" i="25"/>
  <c r="F58" i="17" s="1"/>
  <c r="R7" i="15"/>
  <c r="T7" i="15"/>
  <c r="P7" i="15"/>
  <c r="V20" i="15"/>
  <c r="R8" i="25"/>
  <c r="P8" i="25"/>
  <c r="H70" i="10"/>
  <c r="Q123" i="11"/>
  <c r="E40" i="15"/>
  <c r="G40" i="15"/>
  <c r="Q58" i="15"/>
  <c r="U52" i="15"/>
  <c r="O58" i="15"/>
  <c r="U54" i="15"/>
  <c r="I87" i="8"/>
  <c r="Q13" i="13"/>
  <c r="D97" i="25"/>
  <c r="D66" i="17" s="1"/>
  <c r="L19" i="25"/>
  <c r="E58" i="25"/>
  <c r="T57" i="15"/>
  <c r="E30" i="15"/>
  <c r="E62" i="25"/>
  <c r="G34" i="15"/>
  <c r="E34" i="15"/>
  <c r="G41" i="15"/>
  <c r="E41" i="15"/>
  <c r="I55" i="17"/>
  <c r="N53" i="15"/>
  <c r="D62" i="23"/>
  <c r="N53" i="23"/>
  <c r="Q120" i="13"/>
  <c r="AJ119" i="13" s="1"/>
  <c r="R55" i="15"/>
  <c r="M38" i="10"/>
  <c r="N124" i="13"/>
  <c r="L35" i="15"/>
  <c r="G35" i="15" s="1"/>
  <c r="I39" i="8"/>
  <c r="H48" i="2"/>
  <c r="N48" i="2" s="1"/>
  <c r="AK12" i="2" s="1"/>
  <c r="AG185" i="13"/>
  <c r="P15" i="15"/>
  <c r="R15" i="15"/>
  <c r="V15" i="15"/>
  <c r="T15" i="15"/>
  <c r="Q123" i="13"/>
  <c r="AJ122" i="13" s="1"/>
  <c r="K75" i="2"/>
  <c r="AG184" i="13"/>
  <c r="Q136" i="9"/>
  <c r="Q137" i="9"/>
  <c r="F67" i="2"/>
  <c r="X63" i="2" s="1"/>
  <c r="E56" i="23"/>
  <c r="N54" i="23"/>
  <c r="E31" i="17"/>
  <c r="F64" i="25"/>
  <c r="J23" i="15"/>
  <c r="M23" i="15"/>
  <c r="Q126" i="9"/>
  <c r="K17" i="25"/>
  <c r="E31" i="15"/>
  <c r="I31" i="15"/>
  <c r="U61" i="15"/>
  <c r="Q66" i="15"/>
  <c r="U63" i="15"/>
  <c r="O66" i="15"/>
  <c r="G39" i="8"/>
  <c r="L7" i="17"/>
  <c r="S85" i="25"/>
  <c r="AE148" i="25" s="1"/>
  <c r="U7" i="25"/>
  <c r="P7" i="25" s="1"/>
  <c r="J8" i="17"/>
  <c r="O13" i="25"/>
  <c r="J13" i="17" s="1"/>
  <c r="K11" i="17"/>
  <c r="U11" i="25"/>
  <c r="Q89" i="25"/>
  <c r="K58" i="17" s="1"/>
  <c r="L15" i="17"/>
  <c r="S93" i="25"/>
  <c r="AE154" i="25" s="1"/>
  <c r="S21" i="25"/>
  <c r="I19" i="17"/>
  <c r="M97" i="25"/>
  <c r="G62" i="25"/>
  <c r="F89" i="25"/>
  <c r="G17" i="25"/>
  <c r="F124" i="13"/>
  <c r="R17" i="15"/>
  <c r="U53" i="15"/>
  <c r="T53" i="15" s="1"/>
  <c r="S58" i="15"/>
  <c r="L57" i="17"/>
  <c r="N55" i="15"/>
  <c r="S66" i="15"/>
  <c r="N61" i="15"/>
  <c r="L65" i="17"/>
  <c r="N63" i="15"/>
  <c r="N65" i="15"/>
  <c r="Q108" i="13"/>
  <c r="O23" i="15"/>
  <c r="U21" i="15"/>
  <c r="N21" i="15" s="1"/>
  <c r="Q127" i="9"/>
  <c r="Q139" i="9"/>
  <c r="Q138" i="9"/>
  <c r="G19" i="17"/>
  <c r="J97" i="25"/>
  <c r="G66" i="17" s="1"/>
  <c r="I8" i="17"/>
  <c r="O87" i="25"/>
  <c r="J56" i="17" s="1"/>
  <c r="U9" i="25"/>
  <c r="U12" i="25"/>
  <c r="K15" i="17"/>
  <c r="Q93" i="25"/>
  <c r="Q21" i="25"/>
  <c r="E14" i="14"/>
  <c r="N52" i="15"/>
  <c r="M58" i="15"/>
  <c r="I64" i="17"/>
  <c r="N62" i="15"/>
  <c r="U64" i="15"/>
  <c r="AG92" i="7"/>
  <c r="AG96" i="7"/>
  <c r="E8" i="17"/>
  <c r="F86" i="25"/>
  <c r="E55" i="17" s="1"/>
  <c r="L8" i="25"/>
  <c r="K8" i="25" s="1"/>
  <c r="E15" i="17"/>
  <c r="F21" i="25"/>
  <c r="F8" i="17"/>
  <c r="F7" i="17"/>
  <c r="L7" i="25"/>
  <c r="Q73" i="13"/>
  <c r="Q93" i="13"/>
  <c r="H56" i="2"/>
  <c r="N56" i="2" s="1"/>
  <c r="AK20" i="2" s="1"/>
  <c r="H62" i="2"/>
  <c r="H64" i="2"/>
  <c r="N64" i="2" s="1"/>
  <c r="AK28" i="2" s="1"/>
  <c r="M47" i="2"/>
  <c r="M49" i="2"/>
  <c r="M51" i="2"/>
  <c r="N51" i="2" s="1"/>
  <c r="AK15" i="2" s="1"/>
  <c r="M53" i="2"/>
  <c r="M55" i="2"/>
  <c r="M61" i="2"/>
  <c r="N61" i="2" s="1"/>
  <c r="AK25" i="2" s="1"/>
  <c r="M63" i="2"/>
  <c r="I67" i="2"/>
  <c r="AA63" i="2" s="1"/>
  <c r="G11" i="17"/>
  <c r="J89" i="25"/>
  <c r="AE152" i="25" s="1"/>
  <c r="L11" i="25"/>
  <c r="L20" i="25"/>
  <c r="V20" i="25" s="1"/>
  <c r="AG85" i="7"/>
  <c r="Q38" i="8"/>
  <c r="Q83" i="13"/>
  <c r="H44" i="2"/>
  <c r="H46" i="2"/>
  <c r="H50" i="2"/>
  <c r="M9" i="2"/>
  <c r="AK32" i="2" s="1"/>
  <c r="E12" i="23"/>
  <c r="L10" i="25"/>
  <c r="D88" i="25"/>
  <c r="F16" i="17"/>
  <c r="H94" i="25"/>
  <c r="AC155" i="25" s="1"/>
  <c r="F37" i="17"/>
  <c r="H72" i="25"/>
  <c r="F43" i="17" s="1"/>
  <c r="E39" i="17"/>
  <c r="F95" i="25"/>
  <c r="AB156" i="25" s="1"/>
  <c r="Q77" i="8"/>
  <c r="H87" i="8"/>
  <c r="J58" i="15"/>
  <c r="J68" i="15" s="1"/>
  <c r="Z80" i="15" s="1"/>
  <c r="J62" i="17"/>
  <c r="S23" i="15"/>
  <c r="D75" i="2"/>
  <c r="E39" i="14"/>
  <c r="E36" i="14" s="1"/>
  <c r="U95" i="25"/>
  <c r="O39" i="8"/>
  <c r="Q38" i="13"/>
  <c r="Q78" i="13"/>
  <c r="M80" i="9"/>
  <c r="K124" i="13"/>
  <c r="L62" i="17"/>
  <c r="Q58" i="13"/>
  <c r="Q98" i="13"/>
  <c r="H58" i="15"/>
  <c r="H63" i="2"/>
  <c r="O124" i="13"/>
  <c r="Q118" i="13"/>
  <c r="Q78" i="8"/>
  <c r="Q48" i="13"/>
  <c r="U17" i="25"/>
  <c r="Q122" i="11"/>
  <c r="Q124" i="11"/>
  <c r="Q9" i="11"/>
  <c r="E35" i="23"/>
  <c r="Q122" i="13"/>
  <c r="AJ121" i="13" s="1"/>
  <c r="AC148" i="25"/>
  <c r="T7" i="25"/>
  <c r="U62" i="15"/>
  <c r="H16" i="17"/>
  <c r="J55" i="17"/>
  <c r="J59" i="17"/>
  <c r="O78" i="7"/>
  <c r="L57" i="15"/>
  <c r="K57" i="15" s="1"/>
  <c r="L53" i="15"/>
  <c r="K53" i="15" s="1"/>
  <c r="L63" i="15"/>
  <c r="L60" i="15"/>
  <c r="K60" i="15" s="1"/>
  <c r="F54" i="17"/>
  <c r="F64" i="17"/>
  <c r="L9" i="25"/>
  <c r="G59" i="17"/>
  <c r="K54" i="17"/>
  <c r="K55" i="17"/>
  <c r="I56" i="17"/>
  <c r="U56" i="15"/>
  <c r="L58" i="17"/>
  <c r="K59" i="17"/>
  <c r="K63" i="17"/>
  <c r="M66" i="15"/>
  <c r="L66" i="17"/>
  <c r="K67" i="17"/>
  <c r="AE157" i="25"/>
  <c r="L13" i="15"/>
  <c r="L56" i="15"/>
  <c r="K56" i="15" s="1"/>
  <c r="L52" i="15"/>
  <c r="D64" i="17"/>
  <c r="L62" i="15"/>
  <c r="K62" i="15" s="1"/>
  <c r="E66" i="17"/>
  <c r="F57" i="17"/>
  <c r="F67" i="17"/>
  <c r="G67" i="17"/>
  <c r="L55" i="15"/>
  <c r="L65" i="15"/>
  <c r="K65" i="15" s="1"/>
  <c r="E58" i="17"/>
  <c r="F56" i="17"/>
  <c r="I17" i="17"/>
  <c r="G57" i="17"/>
  <c r="I57" i="17"/>
  <c r="L64" i="17"/>
  <c r="J65" i="17"/>
  <c r="J66" i="17"/>
  <c r="AE151" i="25"/>
  <c r="L21" i="15"/>
  <c r="L54" i="15"/>
  <c r="L64" i="15"/>
  <c r="L61" i="15"/>
  <c r="F58" i="15"/>
  <c r="E54" i="17"/>
  <c r="F55" i="17"/>
  <c r="H66" i="15"/>
  <c r="G65" i="17"/>
  <c r="G62" i="17"/>
  <c r="K19" i="15"/>
  <c r="G63" i="17"/>
  <c r="AA148" i="25" l="1"/>
  <c r="C19" i="16"/>
  <c r="Q91" i="25"/>
  <c r="F55" i="16"/>
  <c r="D55" i="16"/>
  <c r="C55" i="16"/>
  <c r="D68" i="15"/>
  <c r="Z77" i="15" s="1"/>
  <c r="E43" i="15"/>
  <c r="R65" i="15"/>
  <c r="N14" i="14"/>
  <c r="O14" i="14"/>
  <c r="N13" i="14"/>
  <c r="D15" i="14"/>
  <c r="E11" i="14"/>
  <c r="Q11" i="14"/>
  <c r="C15" i="14"/>
  <c r="E13" i="14"/>
  <c r="H88" i="8"/>
  <c r="AB158" i="25"/>
  <c r="E33" i="23"/>
  <c r="D37" i="23"/>
  <c r="T13" i="15"/>
  <c r="N13" i="15"/>
  <c r="T65" i="15"/>
  <c r="P88" i="8"/>
  <c r="H7" i="17"/>
  <c r="V7" i="25"/>
  <c r="I12" i="25"/>
  <c r="V12" i="25"/>
  <c r="D20" i="5"/>
  <c r="F20" i="5"/>
  <c r="E20" i="5"/>
  <c r="C20" i="5"/>
  <c r="AE159" i="25"/>
  <c r="G18" i="25"/>
  <c r="F59" i="17"/>
  <c r="D54" i="17"/>
  <c r="AE149" i="25"/>
  <c r="U89" i="25"/>
  <c r="T89" i="25" s="1"/>
  <c r="N15" i="25"/>
  <c r="T16" i="25"/>
  <c r="E64" i="17"/>
  <c r="G68" i="25"/>
  <c r="AA152" i="25"/>
  <c r="U85" i="25"/>
  <c r="R85" i="25" s="1"/>
  <c r="V17" i="25"/>
  <c r="N17" i="17" s="1"/>
  <c r="G64" i="17"/>
  <c r="D55" i="17"/>
  <c r="AA46" i="25"/>
  <c r="M20" i="17"/>
  <c r="D74" i="25"/>
  <c r="I17" i="25"/>
  <c r="AA154" i="25"/>
  <c r="U96" i="25"/>
  <c r="P96" i="25" s="1"/>
  <c r="D58" i="17"/>
  <c r="AC154" i="25"/>
  <c r="L85" i="25"/>
  <c r="I85" i="25" s="1"/>
  <c r="G61" i="25"/>
  <c r="T19" i="25"/>
  <c r="H32" i="17"/>
  <c r="E61" i="25"/>
  <c r="F88" i="8"/>
  <c r="M19" i="17"/>
  <c r="N49" i="2"/>
  <c r="AK13" i="2" s="1"/>
  <c r="K78" i="26"/>
  <c r="K81" i="26"/>
  <c r="K77" i="26"/>
  <c r="K80" i="26"/>
  <c r="K79" i="26"/>
  <c r="K76" i="26"/>
  <c r="AC157" i="25"/>
  <c r="E88" i="8"/>
  <c r="K88" i="8"/>
  <c r="G43" i="15"/>
  <c r="P60" i="15"/>
  <c r="T60" i="15"/>
  <c r="P55" i="15"/>
  <c r="O68" i="15"/>
  <c r="Z84" i="15" s="1"/>
  <c r="U23" i="15"/>
  <c r="P13" i="15"/>
  <c r="R13" i="15"/>
  <c r="E63" i="14"/>
  <c r="O68" i="14"/>
  <c r="O67" i="14"/>
  <c r="O66" i="14"/>
  <c r="N66" i="14"/>
  <c r="O65" i="14"/>
  <c r="N67" i="14"/>
  <c r="N65" i="14"/>
  <c r="O13" i="14"/>
  <c r="Q124" i="13"/>
  <c r="AJ123" i="13" s="1"/>
  <c r="M79" i="10"/>
  <c r="N88" i="8"/>
  <c r="J88" i="8"/>
  <c r="T86" i="25"/>
  <c r="N86" i="25"/>
  <c r="P15" i="25"/>
  <c r="F13" i="17"/>
  <c r="AC45" i="25"/>
  <c r="AC47" i="25" s="1"/>
  <c r="R15" i="25"/>
  <c r="J99" i="25"/>
  <c r="G68" i="17" s="1"/>
  <c r="AD29" i="25"/>
  <c r="AD46" i="25"/>
  <c r="L90" i="25"/>
  <c r="E90" i="25" s="1"/>
  <c r="T8" i="25"/>
  <c r="T15" i="25"/>
  <c r="I18" i="25"/>
  <c r="G13" i="17"/>
  <c r="AD28" i="25"/>
  <c r="AD45" i="25"/>
  <c r="AA159" i="25"/>
  <c r="F65" i="17"/>
  <c r="L54" i="17"/>
  <c r="D62" i="17"/>
  <c r="K62" i="17"/>
  <c r="L55" i="17"/>
  <c r="F21" i="17"/>
  <c r="AC156" i="25"/>
  <c r="AF156" i="25" s="1"/>
  <c r="M8" i="17"/>
  <c r="N47" i="2"/>
  <c r="AK11" i="2" s="1"/>
  <c r="N79" i="10"/>
  <c r="I88" i="8"/>
  <c r="M88" i="8"/>
  <c r="G88" i="8"/>
  <c r="I67" i="17"/>
  <c r="V16" i="25"/>
  <c r="N16" i="17" s="1"/>
  <c r="AC158" i="25"/>
  <c r="AB155" i="25"/>
  <c r="G58" i="17"/>
  <c r="G16" i="25"/>
  <c r="I16" i="25"/>
  <c r="I63" i="25"/>
  <c r="AC29" i="25"/>
  <c r="AC30" i="25" s="1"/>
  <c r="AB151" i="25"/>
  <c r="H23" i="25"/>
  <c r="Q23" i="25"/>
  <c r="AC37" i="25" s="1"/>
  <c r="L60" i="17"/>
  <c r="U97" i="25"/>
  <c r="N97" i="25" s="1"/>
  <c r="I59" i="25"/>
  <c r="AG45" i="25"/>
  <c r="T20" i="25"/>
  <c r="AG28" i="25"/>
  <c r="R20" i="25"/>
  <c r="U98" i="25"/>
  <c r="R98" i="25" s="1"/>
  <c r="P20" i="25"/>
  <c r="AE150" i="25"/>
  <c r="F66" i="17"/>
  <c r="H41" i="17"/>
  <c r="G60" i="25"/>
  <c r="H91" i="25"/>
  <c r="F60" i="17" s="1"/>
  <c r="E63" i="25"/>
  <c r="H34" i="17"/>
  <c r="E59" i="17"/>
  <c r="G59" i="25"/>
  <c r="L96" i="25"/>
  <c r="I96" i="25" s="1"/>
  <c r="L97" i="25"/>
  <c r="G97" i="25" s="1"/>
  <c r="E68" i="25"/>
  <c r="I68" i="25"/>
  <c r="H30" i="17"/>
  <c r="R16" i="25"/>
  <c r="O23" i="25"/>
  <c r="AB37" i="25" s="1"/>
  <c r="E13" i="17"/>
  <c r="U90" i="25"/>
  <c r="L98" i="25"/>
  <c r="E62" i="17"/>
  <c r="AF28" i="25"/>
  <c r="U87" i="25"/>
  <c r="T87" i="25" s="1"/>
  <c r="M65" i="17"/>
  <c r="N19" i="25"/>
  <c r="D99" i="25"/>
  <c r="D68" i="17" s="1"/>
  <c r="AB28" i="25"/>
  <c r="L56" i="17"/>
  <c r="H40" i="17"/>
  <c r="AA157" i="25"/>
  <c r="I58" i="25"/>
  <c r="AE155" i="25"/>
  <c r="L88" i="25"/>
  <c r="K88" i="25" s="1"/>
  <c r="U94" i="25"/>
  <c r="L93" i="25"/>
  <c r="G93" i="25" s="1"/>
  <c r="L59" i="17"/>
  <c r="G69" i="25"/>
  <c r="E67" i="17"/>
  <c r="AE28" i="25"/>
  <c r="AE45" i="25"/>
  <c r="G21" i="17"/>
  <c r="N16" i="25"/>
  <c r="G58" i="25"/>
  <c r="F63" i="17"/>
  <c r="I65" i="17"/>
  <c r="N96" i="25"/>
  <c r="I69" i="25"/>
  <c r="E65" i="17"/>
  <c r="AE153" i="25"/>
  <c r="V18" i="25"/>
  <c r="N18" i="17" s="1"/>
  <c r="AB157" i="25"/>
  <c r="M91" i="25"/>
  <c r="I60" i="17" s="1"/>
  <c r="P19" i="25"/>
  <c r="M16" i="17"/>
  <c r="K60" i="17"/>
  <c r="AB153" i="25"/>
  <c r="E62" i="23"/>
  <c r="C63" i="23" s="1"/>
  <c r="M60" i="23"/>
  <c r="L75" i="2"/>
  <c r="G75" i="2"/>
  <c r="F75" i="2"/>
  <c r="N50" i="2"/>
  <c r="AK14" i="2" s="1"/>
  <c r="N66" i="2"/>
  <c r="AK30" i="2" s="1"/>
  <c r="N52" i="2"/>
  <c r="AK16" i="2" s="1"/>
  <c r="N53" i="2"/>
  <c r="AK17" i="2" s="1"/>
  <c r="N54" i="2"/>
  <c r="AK18" i="2" s="1"/>
  <c r="M37" i="2"/>
  <c r="AK60" i="2" s="1"/>
  <c r="N62" i="2"/>
  <c r="AK26" i="2" s="1"/>
  <c r="N55" i="2"/>
  <c r="AK19" i="2" s="1"/>
  <c r="N46" i="2"/>
  <c r="AK10" i="2" s="1"/>
  <c r="N44" i="2"/>
  <c r="AK8" i="2" s="1"/>
  <c r="I45" i="15"/>
  <c r="G45" i="15"/>
  <c r="E45" i="15"/>
  <c r="I35" i="15"/>
  <c r="E35" i="15"/>
  <c r="M55" i="17"/>
  <c r="Q68" i="15"/>
  <c r="Z85" i="15" s="1"/>
  <c r="C69" i="14"/>
  <c r="E65" i="14"/>
  <c r="D69" i="14"/>
  <c r="E61" i="14"/>
  <c r="E67" i="14"/>
  <c r="Q125" i="11"/>
  <c r="AJ126" i="11" s="1"/>
  <c r="Q80" i="9"/>
  <c r="AI77" i="9" s="1"/>
  <c r="O88" i="8"/>
  <c r="Q39" i="8"/>
  <c r="J82" i="26"/>
  <c r="K82" i="26" s="1"/>
  <c r="D91" i="25"/>
  <c r="D60" i="17" s="1"/>
  <c r="AA28" i="25"/>
  <c r="AA30" i="25" s="1"/>
  <c r="K7" i="25"/>
  <c r="L13" i="25"/>
  <c r="K13" i="25" s="1"/>
  <c r="N57" i="23"/>
  <c r="N61" i="23" s="1"/>
  <c r="H37" i="17"/>
  <c r="I66" i="25"/>
  <c r="E66" i="25"/>
  <c r="G66" i="25"/>
  <c r="AH45" i="25"/>
  <c r="AH28" i="25"/>
  <c r="L13" i="17"/>
  <c r="U21" i="25"/>
  <c r="P21" i="25" s="1"/>
  <c r="L95" i="25"/>
  <c r="K95" i="25" s="1"/>
  <c r="I66" i="17"/>
  <c r="H12" i="17"/>
  <c r="G12" i="25"/>
  <c r="K12" i="25"/>
  <c r="D43" i="17"/>
  <c r="AA153" i="25"/>
  <c r="U93" i="25"/>
  <c r="P93" i="25" s="1"/>
  <c r="AB150" i="25"/>
  <c r="AA45" i="25"/>
  <c r="H15" i="17"/>
  <c r="I15" i="25"/>
  <c r="V15" i="25"/>
  <c r="AB148" i="25"/>
  <c r="AF148" i="25" s="1"/>
  <c r="K15" i="25"/>
  <c r="M59" i="23"/>
  <c r="I75" i="2"/>
  <c r="J75" i="2"/>
  <c r="N63" i="2"/>
  <c r="AK27" i="2" s="1"/>
  <c r="H67" i="2"/>
  <c r="Z63" i="2" s="1"/>
  <c r="AB149" i="25"/>
  <c r="H19" i="17"/>
  <c r="G19" i="25"/>
  <c r="L21" i="25"/>
  <c r="H21" i="17" s="1"/>
  <c r="K19" i="25"/>
  <c r="V19" i="25"/>
  <c r="N19" i="17" s="1"/>
  <c r="I19" i="25"/>
  <c r="U88" i="25"/>
  <c r="H38" i="17"/>
  <c r="L72" i="25"/>
  <c r="I72" i="25" s="1"/>
  <c r="G67" i="25"/>
  <c r="I67" i="25"/>
  <c r="E67" i="25"/>
  <c r="Q87" i="8"/>
  <c r="I10" i="25"/>
  <c r="H10" i="17"/>
  <c r="K10" i="25"/>
  <c r="G10" i="25"/>
  <c r="V10" i="25"/>
  <c r="N10" i="17" s="1"/>
  <c r="P53" i="15"/>
  <c r="R53" i="15"/>
  <c r="AB152" i="25"/>
  <c r="L89" i="25"/>
  <c r="H58" i="17" s="1"/>
  <c r="R11" i="25"/>
  <c r="M11" i="17"/>
  <c r="P11" i="25"/>
  <c r="T11" i="25"/>
  <c r="N11" i="25"/>
  <c r="R54" i="15"/>
  <c r="T54" i="15"/>
  <c r="P54" i="15"/>
  <c r="AE29" i="25"/>
  <c r="M23" i="25"/>
  <c r="AE46" i="25"/>
  <c r="M99" i="25"/>
  <c r="I21" i="17"/>
  <c r="M10" i="17"/>
  <c r="N10" i="25"/>
  <c r="R10" i="25"/>
  <c r="T10" i="25"/>
  <c r="P10" i="25"/>
  <c r="I70" i="25"/>
  <c r="AA151" i="25"/>
  <c r="H8" i="17"/>
  <c r="I8" i="25"/>
  <c r="V8" i="25"/>
  <c r="N8" i="17" s="1"/>
  <c r="G8" i="25"/>
  <c r="AA155" i="25"/>
  <c r="L94" i="25"/>
  <c r="P95" i="25"/>
  <c r="N95" i="25"/>
  <c r="R95" i="25"/>
  <c r="I11" i="25"/>
  <c r="H11" i="17"/>
  <c r="K11" i="25"/>
  <c r="V11" i="25"/>
  <c r="N11" i="17" s="1"/>
  <c r="G11" i="25"/>
  <c r="T9" i="25"/>
  <c r="R9" i="25"/>
  <c r="P9" i="25"/>
  <c r="N9" i="25"/>
  <c r="F74" i="25"/>
  <c r="R18" i="25"/>
  <c r="J67" i="17"/>
  <c r="E14" i="23"/>
  <c r="G7" i="25"/>
  <c r="I7" i="25"/>
  <c r="P63" i="15"/>
  <c r="R63" i="15"/>
  <c r="T63" i="15"/>
  <c r="E38" i="14"/>
  <c r="AA158" i="25"/>
  <c r="AC152" i="25"/>
  <c r="L64" i="25"/>
  <c r="G64" i="25" s="1"/>
  <c r="I60" i="25"/>
  <c r="H31" i="17"/>
  <c r="M9" i="17"/>
  <c r="R86" i="25"/>
  <c r="P86" i="25"/>
  <c r="D40" i="14"/>
  <c r="I20" i="25"/>
  <c r="G20" i="25"/>
  <c r="N20" i="17"/>
  <c r="P12" i="25"/>
  <c r="M12" i="17"/>
  <c r="N12" i="17"/>
  <c r="N12" i="25"/>
  <c r="AA150" i="25"/>
  <c r="L87" i="25"/>
  <c r="H56" i="17" s="1"/>
  <c r="E19" i="16"/>
  <c r="F19" i="16"/>
  <c r="AE158" i="25"/>
  <c r="U58" i="15"/>
  <c r="P58" i="15" s="1"/>
  <c r="J91" i="25"/>
  <c r="J23" i="25"/>
  <c r="K57" i="17"/>
  <c r="N58" i="15"/>
  <c r="T61" i="15"/>
  <c r="R61" i="15"/>
  <c r="P61" i="15"/>
  <c r="T96" i="25"/>
  <c r="R96" i="25"/>
  <c r="Q86" i="8"/>
  <c r="Q79" i="8"/>
  <c r="D57" i="17"/>
  <c r="P17" i="25"/>
  <c r="T17" i="25"/>
  <c r="N17" i="25"/>
  <c r="R17" i="25"/>
  <c r="M67" i="2"/>
  <c r="AE63" i="2" s="1"/>
  <c r="K21" i="17"/>
  <c r="AG46" i="25"/>
  <c r="Q99" i="25"/>
  <c r="AG29" i="25"/>
  <c r="AF45" i="25"/>
  <c r="O91" i="25"/>
  <c r="T18" i="25"/>
  <c r="P18" i="25"/>
  <c r="M18" i="17"/>
  <c r="T95" i="25"/>
  <c r="S68" i="15"/>
  <c r="Z86" i="15" s="1"/>
  <c r="U13" i="25"/>
  <c r="N13" i="25" s="1"/>
  <c r="P78" i="7"/>
  <c r="N9" i="2"/>
  <c r="N37" i="2" s="1"/>
  <c r="AB46" i="25"/>
  <c r="AB47" i="25" s="1"/>
  <c r="E21" i="17"/>
  <c r="F99" i="25"/>
  <c r="E68" i="17" s="1"/>
  <c r="F23" i="25"/>
  <c r="AB29" i="25"/>
  <c r="AC151" i="25"/>
  <c r="M17" i="17"/>
  <c r="L21" i="17"/>
  <c r="AH46" i="25"/>
  <c r="S23" i="25"/>
  <c r="S99" i="25"/>
  <c r="S101" i="25" s="1"/>
  <c r="AH29" i="25"/>
  <c r="N7" i="17"/>
  <c r="R7" i="25"/>
  <c r="N7" i="25"/>
  <c r="P64" i="15"/>
  <c r="T64" i="15"/>
  <c r="R64" i="15"/>
  <c r="D56" i="17"/>
  <c r="R21" i="15"/>
  <c r="T21" i="15"/>
  <c r="P21" i="15"/>
  <c r="H99" i="25"/>
  <c r="F68" i="17" s="1"/>
  <c r="P52" i="15"/>
  <c r="T52" i="15"/>
  <c r="R52" i="15"/>
  <c r="M54" i="17"/>
  <c r="E70" i="25"/>
  <c r="E35" i="17"/>
  <c r="K20" i="25"/>
  <c r="R12" i="25"/>
  <c r="H74" i="25"/>
  <c r="F91" i="25"/>
  <c r="E60" i="17" s="1"/>
  <c r="M7" i="17"/>
  <c r="AF29" i="25"/>
  <c r="AF46" i="25"/>
  <c r="O99" i="25"/>
  <c r="J68" i="17" s="1"/>
  <c r="T12" i="25"/>
  <c r="D19" i="16"/>
  <c r="L86" i="25"/>
  <c r="C40" i="14"/>
  <c r="H20" i="17"/>
  <c r="AB159" i="25"/>
  <c r="H68" i="15"/>
  <c r="Z79" i="15" s="1"/>
  <c r="V54" i="15"/>
  <c r="G54" i="15"/>
  <c r="I54" i="15"/>
  <c r="E54" i="15"/>
  <c r="V21" i="15"/>
  <c r="I21" i="15"/>
  <c r="G21" i="15"/>
  <c r="L23" i="15"/>
  <c r="Z51" i="15" s="1"/>
  <c r="K55" i="15"/>
  <c r="I55" i="15"/>
  <c r="G55" i="15"/>
  <c r="V55" i="15"/>
  <c r="E55" i="15"/>
  <c r="E52" i="15"/>
  <c r="G52" i="15"/>
  <c r="I52" i="15"/>
  <c r="L68" i="15"/>
  <c r="K68" i="15" s="1"/>
  <c r="V52" i="15"/>
  <c r="L58" i="15"/>
  <c r="G58" i="15" s="1"/>
  <c r="I57" i="15"/>
  <c r="G57" i="15"/>
  <c r="E57" i="15"/>
  <c r="V57" i="15"/>
  <c r="K54" i="15"/>
  <c r="K21" i="15"/>
  <c r="F68" i="15"/>
  <c r="Z78" i="15" s="1"/>
  <c r="K52" i="15"/>
  <c r="I65" i="15"/>
  <c r="G65" i="15"/>
  <c r="V65" i="15"/>
  <c r="E65" i="15"/>
  <c r="I62" i="15"/>
  <c r="G62" i="15"/>
  <c r="V62" i="15"/>
  <c r="E62" i="15"/>
  <c r="I56" i="15"/>
  <c r="E56" i="15"/>
  <c r="G56" i="15"/>
  <c r="V56" i="15"/>
  <c r="K63" i="15"/>
  <c r="I63" i="15"/>
  <c r="G63" i="15"/>
  <c r="E63" i="15"/>
  <c r="V63" i="15"/>
  <c r="J23" i="17"/>
  <c r="P89" i="25"/>
  <c r="N89" i="25"/>
  <c r="R89" i="25"/>
  <c r="I68" i="17"/>
  <c r="U66" i="15"/>
  <c r="N66" i="15"/>
  <c r="M68" i="15"/>
  <c r="Z83" i="15" s="1"/>
  <c r="M58" i="17"/>
  <c r="T56" i="15"/>
  <c r="R56" i="15"/>
  <c r="P56" i="15"/>
  <c r="G53" i="15"/>
  <c r="I53" i="15"/>
  <c r="E53" i="15"/>
  <c r="V53" i="15"/>
  <c r="M64" i="17"/>
  <c r="T62" i="15"/>
  <c r="R62" i="15"/>
  <c r="P62" i="15"/>
  <c r="N21" i="25"/>
  <c r="T21" i="25"/>
  <c r="N85" i="25"/>
  <c r="P85" i="25"/>
  <c r="T85" i="25"/>
  <c r="G61" i="15"/>
  <c r="I61" i="15"/>
  <c r="V61" i="15"/>
  <c r="E61" i="15"/>
  <c r="K61" i="15"/>
  <c r="I13" i="15"/>
  <c r="G13" i="15"/>
  <c r="V13" i="15"/>
  <c r="H9" i="17"/>
  <c r="I9" i="25"/>
  <c r="G9" i="25"/>
  <c r="V9" i="25"/>
  <c r="K9" i="25"/>
  <c r="E60" i="15"/>
  <c r="G60" i="15"/>
  <c r="V60" i="15"/>
  <c r="I60" i="15"/>
  <c r="L66" i="15"/>
  <c r="I66" i="15" s="1"/>
  <c r="E64" i="15"/>
  <c r="G64" i="15"/>
  <c r="I64" i="15"/>
  <c r="V64" i="15"/>
  <c r="K13" i="15"/>
  <c r="K64" i="15"/>
  <c r="M101" i="25"/>
  <c r="F23" i="17"/>
  <c r="AC36" i="25"/>
  <c r="T98" i="25" l="1"/>
  <c r="F120" i="10"/>
  <c r="AI109" i="10"/>
  <c r="E59" i="23"/>
  <c r="E57" i="23"/>
  <c r="E61" i="23"/>
  <c r="D63" i="23"/>
  <c r="Z50" i="15"/>
  <c r="N23" i="15"/>
  <c r="N15" i="17"/>
  <c r="V21" i="25"/>
  <c r="AF154" i="25"/>
  <c r="D45" i="17"/>
  <c r="V13" i="25"/>
  <c r="V23" i="25" s="1"/>
  <c r="BB23" i="25" s="1"/>
  <c r="G88" i="25"/>
  <c r="G21" i="25"/>
  <c r="AG47" i="25"/>
  <c r="AF149" i="25"/>
  <c r="R97" i="25"/>
  <c r="H54" i="17"/>
  <c r="T97" i="25"/>
  <c r="V85" i="25"/>
  <c r="P97" i="25"/>
  <c r="AA47" i="25"/>
  <c r="AA36" i="25"/>
  <c r="M66" i="17"/>
  <c r="K85" i="25"/>
  <c r="G85" i="25"/>
  <c r="E85" i="25"/>
  <c r="AH30" i="25"/>
  <c r="AE61" i="2"/>
  <c r="AE64" i="2"/>
  <c r="AE30" i="25"/>
  <c r="H75" i="2"/>
  <c r="AD47" i="25"/>
  <c r="AD30" i="25"/>
  <c r="I88" i="25"/>
  <c r="R23" i="15"/>
  <c r="T23" i="15"/>
  <c r="P23" i="15"/>
  <c r="M21" i="17"/>
  <c r="V90" i="25"/>
  <c r="N59" i="17" s="1"/>
  <c r="V88" i="25"/>
  <c r="N57" i="17" s="1"/>
  <c r="AB30" i="25"/>
  <c r="I90" i="25"/>
  <c r="K90" i="25"/>
  <c r="G23" i="17"/>
  <c r="AD36" i="25"/>
  <c r="AF159" i="25"/>
  <c r="R93" i="25"/>
  <c r="AG30" i="25"/>
  <c r="E88" i="25"/>
  <c r="R21" i="25"/>
  <c r="H57" i="17"/>
  <c r="T93" i="25"/>
  <c r="AE47" i="25"/>
  <c r="H59" i="17"/>
  <c r="G90" i="25"/>
  <c r="N59" i="23"/>
  <c r="N62" i="23"/>
  <c r="N60" i="23"/>
  <c r="E13" i="23"/>
  <c r="S14" i="23"/>
  <c r="L70" i="17"/>
  <c r="R58" i="15"/>
  <c r="G115" i="10"/>
  <c r="G118" i="10"/>
  <c r="Q88" i="8"/>
  <c r="K83" i="26"/>
  <c r="N98" i="25"/>
  <c r="AF157" i="25"/>
  <c r="M56" i="17"/>
  <c r="V98" i="25"/>
  <c r="N67" i="17" s="1"/>
  <c r="K23" i="17"/>
  <c r="M62" i="17"/>
  <c r="P98" i="25"/>
  <c r="U91" i="25"/>
  <c r="M60" i="17" s="1"/>
  <c r="M67" i="17"/>
  <c r="AF155" i="25"/>
  <c r="H101" i="25"/>
  <c r="F70" i="17" s="1"/>
  <c r="G96" i="25"/>
  <c r="V96" i="25"/>
  <c r="N65" i="17" s="1"/>
  <c r="H65" i="17"/>
  <c r="E96" i="25"/>
  <c r="K96" i="25"/>
  <c r="H64" i="17"/>
  <c r="E93" i="25"/>
  <c r="I93" i="25"/>
  <c r="H62" i="17"/>
  <c r="AF150" i="25"/>
  <c r="AF152" i="25"/>
  <c r="E97" i="25"/>
  <c r="K97" i="25"/>
  <c r="I97" i="25"/>
  <c r="H66" i="17"/>
  <c r="V97" i="25"/>
  <c r="N66" i="17" s="1"/>
  <c r="E95" i="25"/>
  <c r="I95" i="25"/>
  <c r="I98" i="25"/>
  <c r="G95" i="25"/>
  <c r="H67" i="17"/>
  <c r="V95" i="25"/>
  <c r="N64" i="17" s="1"/>
  <c r="L99" i="25"/>
  <c r="G99" i="25" s="1"/>
  <c r="K93" i="25"/>
  <c r="V93" i="25"/>
  <c r="N62" i="17" s="1"/>
  <c r="D101" i="25"/>
  <c r="D70" i="17" s="1"/>
  <c r="T90" i="25"/>
  <c r="M59" i="17"/>
  <c r="R90" i="25"/>
  <c r="P90" i="25"/>
  <c r="AH47" i="25"/>
  <c r="N90" i="25"/>
  <c r="U99" i="25"/>
  <c r="N99" i="25" s="1"/>
  <c r="N94" i="25"/>
  <c r="P94" i="25"/>
  <c r="R94" i="25"/>
  <c r="T94" i="25"/>
  <c r="AF153" i="25"/>
  <c r="M63" i="17"/>
  <c r="E98" i="25"/>
  <c r="K98" i="25"/>
  <c r="AF30" i="25"/>
  <c r="AF151" i="25"/>
  <c r="N87" i="25"/>
  <c r="P87" i="25"/>
  <c r="R87" i="25"/>
  <c r="G98" i="25"/>
  <c r="E55" i="23"/>
  <c r="M75" i="2"/>
  <c r="T58" i="15"/>
  <c r="AD37" i="25"/>
  <c r="AF158" i="25"/>
  <c r="N93" i="25"/>
  <c r="R88" i="25"/>
  <c r="Q101" i="25"/>
  <c r="K70" i="17" s="1"/>
  <c r="E45" i="17"/>
  <c r="K94" i="25"/>
  <c r="V94" i="25"/>
  <c r="G94" i="25"/>
  <c r="G89" i="25"/>
  <c r="E89" i="25"/>
  <c r="N67" i="2"/>
  <c r="R13" i="25"/>
  <c r="P13" i="25"/>
  <c r="V89" i="25"/>
  <c r="N58" i="17" s="1"/>
  <c r="O101" i="25"/>
  <c r="J70" i="17" s="1"/>
  <c r="J60" i="17"/>
  <c r="G87" i="25"/>
  <c r="K87" i="25"/>
  <c r="I87" i="25"/>
  <c r="V87" i="25"/>
  <c r="N56" i="17" s="1"/>
  <c r="E64" i="25"/>
  <c r="L74" i="25"/>
  <c r="H35" i="17"/>
  <c r="I64" i="25"/>
  <c r="U23" i="25"/>
  <c r="T23" i="25" s="1"/>
  <c r="AF47" i="25"/>
  <c r="I89" i="25"/>
  <c r="I21" i="25"/>
  <c r="K21" i="25"/>
  <c r="T13" i="25"/>
  <c r="F101" i="25"/>
  <c r="E70" i="17" s="1"/>
  <c r="L68" i="17"/>
  <c r="E72" i="25"/>
  <c r="H43" i="17"/>
  <c r="G72" i="25"/>
  <c r="M13" i="17"/>
  <c r="F45" i="17"/>
  <c r="G60" i="17"/>
  <c r="J101" i="25"/>
  <c r="G70" i="17" s="1"/>
  <c r="K89" i="25"/>
  <c r="I86" i="25"/>
  <c r="V86" i="25"/>
  <c r="L91" i="25"/>
  <c r="K91" i="25" s="1"/>
  <c r="E86" i="25"/>
  <c r="K86" i="25"/>
  <c r="H55" i="17"/>
  <c r="N21" i="17"/>
  <c r="K68" i="17"/>
  <c r="AA37" i="25"/>
  <c r="I23" i="17"/>
  <c r="P88" i="25"/>
  <c r="N88" i="25"/>
  <c r="T88" i="25"/>
  <c r="M57" i="17"/>
  <c r="G86" i="25"/>
  <c r="L23" i="17"/>
  <c r="H63" i="17"/>
  <c r="AB36" i="25"/>
  <c r="E23" i="17"/>
  <c r="I94" i="25"/>
  <c r="E11" i="23"/>
  <c r="D15" i="23"/>
  <c r="C15" i="23"/>
  <c r="E94" i="25"/>
  <c r="E87" i="25"/>
  <c r="N9" i="17"/>
  <c r="L23" i="25"/>
  <c r="H23" i="17" s="1"/>
  <c r="R29" i="17" s="1"/>
  <c r="G13" i="25"/>
  <c r="I13" i="25"/>
  <c r="H13" i="17"/>
  <c r="I70" i="17"/>
  <c r="N68" i="15"/>
  <c r="R23" i="25"/>
  <c r="V58" i="15"/>
  <c r="I58" i="15"/>
  <c r="K58" i="15"/>
  <c r="E58" i="15"/>
  <c r="N54" i="17"/>
  <c r="AA79" i="15"/>
  <c r="I68" i="15"/>
  <c r="P66" i="15"/>
  <c r="U68" i="15"/>
  <c r="AA86" i="15" s="1"/>
  <c r="T66" i="15"/>
  <c r="R66" i="15"/>
  <c r="G68" i="15"/>
  <c r="AA78" i="15"/>
  <c r="E68" i="15"/>
  <c r="AA77" i="15"/>
  <c r="K23" i="15"/>
  <c r="G23" i="15"/>
  <c r="I23" i="15"/>
  <c r="V23" i="15"/>
  <c r="K66" i="15"/>
  <c r="V66" i="15"/>
  <c r="E66" i="15"/>
  <c r="G66" i="15"/>
  <c r="N13" i="17" l="1"/>
  <c r="G114" i="10"/>
  <c r="G113" i="10"/>
  <c r="F119" i="10"/>
  <c r="G116" i="10"/>
  <c r="G117" i="10"/>
  <c r="G119" i="10"/>
  <c r="G120" i="10" s="1"/>
  <c r="I74" i="25"/>
  <c r="BB36" i="25"/>
  <c r="R91" i="25"/>
  <c r="E74" i="25"/>
  <c r="M68" i="17"/>
  <c r="T91" i="25"/>
  <c r="AI30" i="25"/>
  <c r="AA31" i="25" s="1"/>
  <c r="AK31" i="2"/>
  <c r="AJ63" i="2"/>
  <c r="T99" i="25"/>
  <c r="AG159" i="25"/>
  <c r="P99" i="25"/>
  <c r="R99" i="25"/>
  <c r="U101" i="25"/>
  <c r="N101" i="25" s="1"/>
  <c r="P23" i="25"/>
  <c r="AE36" i="25"/>
  <c r="AC38" i="25" s="1"/>
  <c r="P91" i="25"/>
  <c r="N91" i="25"/>
  <c r="AE37" i="25"/>
  <c r="K99" i="25"/>
  <c r="I99" i="25"/>
  <c r="V99" i="25"/>
  <c r="N68" i="17" s="1"/>
  <c r="E99" i="25"/>
  <c r="H68" i="17"/>
  <c r="V91" i="25"/>
  <c r="M23" i="17"/>
  <c r="S29" i="17" s="1"/>
  <c r="N75" i="2"/>
  <c r="R103" i="2" s="1"/>
  <c r="N23" i="25"/>
  <c r="H60" i="17"/>
  <c r="L101" i="25"/>
  <c r="K101" i="25" s="1"/>
  <c r="G74" i="25"/>
  <c r="N23" i="17"/>
  <c r="N55" i="17"/>
  <c r="E91" i="25"/>
  <c r="I91" i="25"/>
  <c r="G91" i="25"/>
  <c r="N63" i="17"/>
  <c r="H45" i="17"/>
  <c r="Q29" i="17" s="1"/>
  <c r="AI47" i="25"/>
  <c r="AD48" i="25" s="1"/>
  <c r="AA84" i="15"/>
  <c r="AA83" i="15"/>
  <c r="V68" i="15"/>
  <c r="R68" i="15"/>
  <c r="AA85" i="15"/>
  <c r="P68" i="15"/>
  <c r="T68" i="15"/>
  <c r="G23" i="25"/>
  <c r="K23" i="25"/>
  <c r="I23" i="25"/>
  <c r="AA38" i="25" l="1"/>
  <c r="AE31" i="25"/>
  <c r="AF31" i="25"/>
  <c r="AH31" i="25"/>
  <c r="AG31" i="25"/>
  <c r="AC31" i="25"/>
  <c r="AB31" i="25"/>
  <c r="AD31" i="25"/>
  <c r="M70" i="17"/>
  <c r="AC39" i="25"/>
  <c r="AB39" i="25"/>
  <c r="AA39" i="25"/>
  <c r="P101" i="25"/>
  <c r="T101" i="25"/>
  <c r="R101" i="25"/>
  <c r="AD39" i="25"/>
  <c r="AB38" i="25"/>
  <c r="AD38" i="25"/>
  <c r="AF48" i="25"/>
  <c r="AA48" i="25"/>
  <c r="V101" i="25"/>
  <c r="N60" i="17"/>
  <c r="E101" i="25"/>
  <c r="G101" i="25"/>
  <c r="H70" i="17"/>
  <c r="I101" i="25"/>
  <c r="AG48" i="25"/>
  <c r="AE48" i="25"/>
  <c r="AC48" i="25"/>
  <c r="AB48" i="25"/>
  <c r="AH48" i="25"/>
  <c r="S99" i="2"/>
  <c r="S96" i="2"/>
  <c r="S97" i="2"/>
  <c r="R102" i="2"/>
  <c r="S102" i="2" s="1"/>
  <c r="S101" i="2"/>
  <c r="S98" i="2"/>
  <c r="S100" i="2"/>
  <c r="N70" i="17" l="1"/>
  <c r="BB49" i="25"/>
</calcChain>
</file>

<file path=xl/sharedStrings.xml><?xml version="1.0" encoding="utf-8"?>
<sst xmlns="http://schemas.openxmlformats.org/spreadsheetml/2006/main" count="4204" uniqueCount="373">
  <si>
    <t>Nº</t>
  </si>
  <si>
    <t>Nombre de la empresa</t>
  </si>
  <si>
    <t>Abreviatura</t>
  </si>
  <si>
    <t>COELVISA</t>
  </si>
  <si>
    <t>Electro Oriente S.A.</t>
  </si>
  <si>
    <t>ELOR</t>
  </si>
  <si>
    <t>Electro Pangoa S.A.</t>
  </si>
  <si>
    <t>EPASA</t>
  </si>
  <si>
    <t>Electro Puno S.A.A.</t>
  </si>
  <si>
    <t>ELPUNO</t>
  </si>
  <si>
    <t>Electro Sur Este S.A.A.</t>
  </si>
  <si>
    <t>ELSE</t>
  </si>
  <si>
    <t>Electro Ucayali S.A.</t>
  </si>
  <si>
    <t>ELU</t>
  </si>
  <si>
    <t>Electrocentro S.A.</t>
  </si>
  <si>
    <t>ELC</t>
  </si>
  <si>
    <t>Electronoroeste S.A.</t>
  </si>
  <si>
    <t>ENOSA</t>
  </si>
  <si>
    <t>ELNM</t>
  </si>
  <si>
    <t>Electronorte S.A.</t>
  </si>
  <si>
    <t>Electrosur S.A.</t>
  </si>
  <si>
    <t>ELS</t>
  </si>
  <si>
    <t>Empresa de Servicios Eléctricos Municipales de Paramonga S.A.</t>
  </si>
  <si>
    <t>EMSEMSA</t>
  </si>
  <si>
    <t>Empresa Municipal de Servicio Eléctrico de Tocache S.A.</t>
  </si>
  <si>
    <t>TOCACHE</t>
  </si>
  <si>
    <t>Empresa Municipal de Servicios Eléctricos Utcubamba S.A.C.</t>
  </si>
  <si>
    <t>EMSEU</t>
  </si>
  <si>
    <t>CHAVIMOCHIC</t>
  </si>
  <si>
    <t>Luz del Sur S.A.A.</t>
  </si>
  <si>
    <t>Servicios Eléctricos Rioja S.A.</t>
  </si>
  <si>
    <t>SERSA</t>
  </si>
  <si>
    <t>Sociedad Eléctrica del Sur Oeste S.A.</t>
  </si>
  <si>
    <t>SEAL</t>
  </si>
  <si>
    <t>EDELSA</t>
  </si>
  <si>
    <t>ELDUNAS</t>
  </si>
  <si>
    <t>ELN</t>
  </si>
  <si>
    <t>EILHICHA</t>
  </si>
  <si>
    <t>5.2.  NÚMERO DE CLIENTES FINALES DE EMPRESAS GENERADORAS Y DISTRIBUIDORAS DE ENERGÍA ELÉCTRICA</t>
  </si>
  <si>
    <t>5.2.1.   Empresas generadoras</t>
  </si>
  <si>
    <t>Mercado</t>
  </si>
  <si>
    <t>Total general</t>
  </si>
  <si>
    <t>Regulado</t>
  </si>
  <si>
    <t>Libre</t>
  </si>
  <si>
    <t>MAT</t>
  </si>
  <si>
    <t>AT</t>
  </si>
  <si>
    <t>MT</t>
  </si>
  <si>
    <t>BT</t>
  </si>
  <si>
    <t>Total</t>
  </si>
  <si>
    <t>Bioenergía del Chira S.A.</t>
  </si>
  <si>
    <t>Empresa de Generación Eléctrica San Gabán S.A.</t>
  </si>
  <si>
    <t>Empresa de Generación Huanza S.A.</t>
  </si>
  <si>
    <t>Hidroeléctrica Huanchor S.A.C.</t>
  </si>
  <si>
    <t>Kallpa Generación S.A.</t>
  </si>
  <si>
    <t>Shougang Generación Eléctrica S.A.A.</t>
  </si>
  <si>
    <t>Total generadoras</t>
  </si>
  <si>
    <t>5.2.2     Empresa  distribuidoras</t>
  </si>
  <si>
    <t>Total distribuidoras</t>
  </si>
  <si>
    <t>5.2.3.    Total número de clientes empresas generadoras y distribuidoras</t>
  </si>
  <si>
    <t>Generadoras y Distribuidoras</t>
  </si>
  <si>
    <t xml:space="preserve">T O T A L   G E N E R A L </t>
  </si>
  <si>
    <t>TOTAL DE CLIENTES:</t>
  </si>
  <si>
    <t>LUZ DEL SUR</t>
  </si>
  <si>
    <t>Otros</t>
  </si>
  <si>
    <t>TOTAL:</t>
  </si>
  <si>
    <t xml:space="preserve">5.3.1. Venta de energía eléctrica a cliente final a nivel nacional </t>
  </si>
  <si>
    <t>a.- Venta de energía eléctrica según el tipo de mercado y empresas (GWh)</t>
  </si>
  <si>
    <t>Empresa</t>
  </si>
  <si>
    <t>Generadoras</t>
  </si>
  <si>
    <t>Distribuidoras</t>
  </si>
  <si>
    <t>Tipo de mercado</t>
  </si>
  <si>
    <t>TOTAL</t>
  </si>
  <si>
    <t>b.- Venta de energía electrica según sistema y empresa (GWh)</t>
  </si>
  <si>
    <t>TIPO</t>
  </si>
  <si>
    <t>SEIN</t>
  </si>
  <si>
    <t>SS AA</t>
  </si>
  <si>
    <t>c.- Venta de energía eléctrica según nivel de tensión y empresa (GWh)</t>
  </si>
  <si>
    <t>Nivel de tensión</t>
  </si>
  <si>
    <t xml:space="preserve">5.3.2.     Venta total mensual de energía eléctrica a cliente final por tipo de mercado y nivel de tensión  </t>
  </si>
  <si>
    <t>5.3.2.1.   Empresas distribuidoras  (GWh)</t>
  </si>
  <si>
    <t xml:space="preserve"> </t>
  </si>
  <si>
    <t>Mercado libre</t>
  </si>
  <si>
    <t>Mercado regulado</t>
  </si>
  <si>
    <t>Mes</t>
  </si>
  <si>
    <t>%</t>
  </si>
  <si>
    <t>Sub-Total</t>
  </si>
  <si>
    <t>Enero</t>
  </si>
  <si>
    <t>Febrero</t>
  </si>
  <si>
    <t>Marzo</t>
  </si>
  <si>
    <t>Abril</t>
  </si>
  <si>
    <t>Mayo</t>
  </si>
  <si>
    <t>Junio</t>
  </si>
  <si>
    <t>Semestre I</t>
  </si>
  <si>
    <t>Julio</t>
  </si>
  <si>
    <t>Agosto</t>
  </si>
  <si>
    <t>Setiembre</t>
  </si>
  <si>
    <t>Octubre</t>
  </si>
  <si>
    <t>Noviembre</t>
  </si>
  <si>
    <t>Diciembre</t>
  </si>
  <si>
    <t>Semestre II</t>
  </si>
  <si>
    <t>Total anual</t>
  </si>
  <si>
    <t>Mercado Libre</t>
  </si>
  <si>
    <t>Mercado Regulado</t>
  </si>
  <si>
    <t>5.3.2.2.   Empresas generadoras (GWh)</t>
  </si>
  <si>
    <t>5.3.2.3.   Empresas distribuidoras y generadoras (GWh)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</si>
  <si>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</si>
  <si>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</si>
  <si>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</si>
  <si>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</si>
  <si>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</si>
  <si>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</si>
  <si>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</si>
  <si>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</si>
  <si>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</si>
  <si>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</si>
  <si>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</si>
  <si>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</si>
  <si>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5.3.3.    Venta mensual de energía eléctrica por sector económico (GWh)</t>
  </si>
  <si>
    <t>5.3.3.1  Venta mensual por sector económico (GWh)</t>
  </si>
  <si>
    <t>Sector económico</t>
  </si>
  <si>
    <t>Industrial</t>
  </si>
  <si>
    <t>Comercial</t>
  </si>
  <si>
    <t>Residencial</t>
  </si>
  <si>
    <t>mensual</t>
  </si>
  <si>
    <t>Total energía por sector</t>
  </si>
  <si>
    <t>Alumbrado Público</t>
  </si>
  <si>
    <t>Set</t>
  </si>
  <si>
    <t>5.3.4.1.</t>
  </si>
  <si>
    <t xml:space="preserve">  Empresas generadoras </t>
  </si>
  <si>
    <t>5.3.4.2</t>
  </si>
  <si>
    <t xml:space="preserve">   Empresas distribuidoras </t>
  </si>
  <si>
    <t>5.3.4.3.  Total generadoras y distribuidoras</t>
  </si>
  <si>
    <t xml:space="preserve">                        Total generadoras y distribuidoras</t>
  </si>
  <si>
    <t>KALLPA</t>
  </si>
  <si>
    <t xml:space="preserve">5.3.5.   Venta mensual de energía eléctrica por empresa </t>
  </si>
  <si>
    <t>5.3.5.1.  Venta mensual de energía eléctrica a cliente final por tipo de empresa (GWh)</t>
  </si>
  <si>
    <t>5.3.5.1.1.   Empresas generadoras a clientes finales del mercado libre (GWh)</t>
  </si>
  <si>
    <t>N°</t>
  </si>
  <si>
    <t xml:space="preserve">Total </t>
  </si>
  <si>
    <t>Statkraft Perú S.A.</t>
  </si>
  <si>
    <t>Total mensual generadoras</t>
  </si>
  <si>
    <t>5.3.5.1.2.   Empresas distribuidoras a clientes finales del mercado libre y regulado (GWh)</t>
  </si>
  <si>
    <t>Total mensual distribuidoras</t>
  </si>
  <si>
    <t>5.3.5.1.3    Total mensual generadoras y distribuidoras  (GWh)</t>
  </si>
  <si>
    <t>GENERADORAS</t>
  </si>
  <si>
    <t>DISTRIBUIDORAS</t>
  </si>
  <si>
    <t>5.3.5.2.   Venta mensual de energía eléctrica a cliente final por tipo de empresa y sistema</t>
  </si>
  <si>
    <t>5.3.5.2.1.    Empresas generadoras a clientes finales del mercado libre (GWh)</t>
  </si>
  <si>
    <t>Sistema</t>
  </si>
  <si>
    <t xml:space="preserve">Total mensual generadoras por sistema </t>
  </si>
  <si>
    <t>Total  generadoras</t>
  </si>
  <si>
    <t>5.3.5.2.2.    Empresas distribuidoras a clientes finales del mercado libre y regulado (GWh)</t>
  </si>
  <si>
    <t>Total mensual distribuidoras por sistema</t>
  </si>
  <si>
    <t>Total  distribuidoras</t>
  </si>
  <si>
    <t>5.3.5.2.3      Total mensual generadoras y distribuidoras (GWh)</t>
  </si>
  <si>
    <t>Total mensual generadoras y distribuidoras  por sistema</t>
  </si>
  <si>
    <t>Total mensual generadoras y distribuidoras</t>
  </si>
  <si>
    <t>5.3.5.3.   Venta mensual de energía eléctrica de empresas distribuidoras a cliente final - por tipo de mercado (GWh)</t>
  </si>
  <si>
    <t>Total mensual por tipo de mercado</t>
  </si>
  <si>
    <t>VENTA A CLIENTES REGULADOS</t>
  </si>
  <si>
    <t>VENTA A CLIENTES LIBRES</t>
  </si>
  <si>
    <t>5.3.5.4.    Venta de energía eléctrica de empresas generadoras y distribuidoras por nivel de tensión  (GWh)</t>
  </si>
  <si>
    <t>5.3.5.4.1.   Empresas generadoras</t>
  </si>
  <si>
    <t/>
  </si>
  <si>
    <t>5.3.5.4.2.     Empresa  distribuidoras</t>
  </si>
  <si>
    <t>5.3.5.4.3.    Total generadoras y distribuidoras</t>
  </si>
  <si>
    <t xml:space="preserve">5.3.5.5.      Venta mensual de energía eléctrica a cliente final  -  por nivel de tensión </t>
  </si>
  <si>
    <t>5.3.5.5.1.   Empresas generadoras al mercado libre (GWh)</t>
  </si>
  <si>
    <t>Tensión</t>
  </si>
  <si>
    <t>Septiembre</t>
  </si>
  <si>
    <t>Total Empresa</t>
  </si>
  <si>
    <t>Total mensual por niveles de tensión</t>
  </si>
  <si>
    <t>STATKRAFT</t>
  </si>
  <si>
    <t>5.3.5.5.2.   Empresas distribuidoras al mercado libre (GWh)</t>
  </si>
  <si>
    <t>Electro Dunas S.A.A.</t>
  </si>
  <si>
    <t>Total mensual por nivel de tensión</t>
  </si>
  <si>
    <t>5.3.5.5.3.   Empresas distribuidoras al mercado regulado (GWh)</t>
  </si>
  <si>
    <t>Total mensual por  nivel de tensión</t>
  </si>
  <si>
    <t>5.4.1 Facturación de energía eléctrica a cliente final a nivel nacional (miles  US $)</t>
  </si>
  <si>
    <t>a.- Según el tipo de mercado y empresa</t>
  </si>
  <si>
    <t>Tipo de Mercado</t>
  </si>
  <si>
    <t>b.- Según sistema y empresa</t>
  </si>
  <si>
    <t>Por sistema</t>
  </si>
  <si>
    <t>c.- Según nivel de tensión y empresa</t>
  </si>
  <si>
    <t>5.4.2.     Facturación total mensual de energía eléctrica a cliente final por tipo de mercado y nivel de tensión (Miles  US $)</t>
  </si>
  <si>
    <t>5.4.2.1.  Empresas distribuidoras</t>
  </si>
  <si>
    <t>Total mercado libre</t>
  </si>
  <si>
    <t>Total mercado regulado</t>
  </si>
  <si>
    <t>5.4.2.2.   Empresas generadoras</t>
  </si>
  <si>
    <t>5.4.2.3.   Empresas distribuidoras y generadoras (Miles  US $)</t>
  </si>
  <si>
    <t>Total mercado</t>
  </si>
  <si>
    <t>libre</t>
  </si>
  <si>
    <t>regulado</t>
  </si>
  <si>
    <t>LIBRE</t>
  </si>
  <si>
    <t>REGULADO</t>
  </si>
  <si>
    <t xml:space="preserve">5.4.3.   Facturación mensual de energía eléctrica a cliente final por sector </t>
  </si>
  <si>
    <t>económico (Miles US $)</t>
  </si>
  <si>
    <t>Alumbrado. Público</t>
  </si>
  <si>
    <t>5.5.1.     Precio medio mensual por nivel de tensión (Cent US $/ kWh)</t>
  </si>
  <si>
    <t>5.5.1.1.  Empresas distribuidoras</t>
  </si>
  <si>
    <t>5.5.1.2.   Empresas generadoras</t>
  </si>
  <si>
    <t>Generadora</t>
  </si>
  <si>
    <t>Distribuidora</t>
  </si>
  <si>
    <t>5.5.1.3.   Empresas distribuidoras y generadoras (Cent.  US $/ kWh))</t>
  </si>
  <si>
    <t>Nombre de la Empresa</t>
  </si>
  <si>
    <t>Tipos de Tarifa ( Cent. US$/kWh)</t>
  </si>
  <si>
    <t>MAT2</t>
  </si>
  <si>
    <t>AT2</t>
  </si>
  <si>
    <t>MT2</t>
  </si>
  <si>
    <t>MT3</t>
  </si>
  <si>
    <t>MT4</t>
  </si>
  <si>
    <t>BT2</t>
  </si>
  <si>
    <t>BT3</t>
  </si>
  <si>
    <t>BT4</t>
  </si>
  <si>
    <t>BT5A</t>
  </si>
  <si>
    <t>BT5BNR</t>
  </si>
  <si>
    <t>BT5BR</t>
  </si>
  <si>
    <t>BT5DNR</t>
  </si>
  <si>
    <t>BT5DR</t>
  </si>
  <si>
    <t>BT5ENR</t>
  </si>
  <si>
    <t>BT5ER</t>
  </si>
  <si>
    <t>BT6R</t>
  </si>
  <si>
    <t>BT7NR</t>
  </si>
  <si>
    <t>BT7R</t>
  </si>
  <si>
    <t>BT8R</t>
  </si>
  <si>
    <t>Precio Medio Distribuidoras</t>
  </si>
  <si>
    <t>5.5.3.   Precio medio mensual de energía eléctrica en el mercado regulado</t>
  </si>
  <si>
    <t>5.5.3.1.  Precio medio mensual  de tarifas en media tensión  (cent US $/kWh)</t>
  </si>
  <si>
    <t>Opción Tarifaria</t>
  </si>
  <si>
    <t>Precio Medio Anual</t>
  </si>
  <si>
    <t>Precio medio mensual por tarifa</t>
  </si>
  <si>
    <t>5.5.3.2.  Precio medio mensual  de tarifas en baja tensión  (cent US $ / kWh )</t>
  </si>
  <si>
    <t>Sociedad Electrica del Sur Oeste S.A.</t>
  </si>
  <si>
    <t>Total :Precio medio mensual en distribución</t>
  </si>
  <si>
    <t>Consorcio Eléctrico de Villacuri S.A.C.</t>
  </si>
  <si>
    <t>Enel Distribución Perú S.A.A.</t>
  </si>
  <si>
    <t>ENEDIS</t>
  </si>
  <si>
    <t>EGEPSA</t>
  </si>
  <si>
    <t>Enel Generación Perú S.A.A.</t>
  </si>
  <si>
    <t>Enel Generación Piura S.A.</t>
  </si>
  <si>
    <t>Fénix Power Perú S.A.</t>
  </si>
  <si>
    <t>SDF Energía S.A.C.</t>
  </si>
  <si>
    <t>Termoselva S.R.L.</t>
  </si>
  <si>
    <t>Alumbrado Publico</t>
  </si>
  <si>
    <t>ENGIE</t>
  </si>
  <si>
    <t>ELECTROPERÚ</t>
  </si>
  <si>
    <t>ELECTROPERU</t>
  </si>
  <si>
    <t>BT5C</t>
  </si>
  <si>
    <t>Precio Medio en  MT</t>
  </si>
  <si>
    <t>PRECIO MEDIO MENSUAL POR TARIFA - BT</t>
  </si>
  <si>
    <t>Cubos OLAP</t>
  </si>
  <si>
    <t xml:space="preserve">FMES: </t>
  </si>
  <si>
    <t>12</t>
  </si>
  <si>
    <t xml:space="preserve">INTERCONEXION SISTEMA ELEC: </t>
  </si>
  <si>
    <t>TIPO DE EMPRESA</t>
  </si>
  <si>
    <t>Suma</t>
  </si>
  <si>
    <t>MERCADO</t>
  </si>
  <si>
    <t>TENSION</t>
  </si>
  <si>
    <t>D</t>
  </si>
  <si>
    <t>Egepsa S.A.</t>
  </si>
  <si>
    <t>Empresa de Distribución y Comercialización de Electricidad San Ramon S.A.</t>
  </si>
  <si>
    <t>Empresa de Interés Local Hidroeléctrica S.A. de Chacas</t>
  </si>
  <si>
    <t>Hidrandina S.A.</t>
  </si>
  <si>
    <t>Luz del Sur S.A.</t>
  </si>
  <si>
    <t>Proyecto Especial Chavimochic</t>
  </si>
  <si>
    <t>G</t>
  </si>
  <si>
    <t>Electroperú S.A.</t>
  </si>
  <si>
    <t>Empresa de Generación Eléctrica del Sur S.A.</t>
  </si>
  <si>
    <t>Termochilca S.A.</t>
  </si>
  <si>
    <t xml:space="preserve">TENSION: </t>
  </si>
  <si>
    <t xml:space="preserve">NOMBRE DE EMPRESA: </t>
  </si>
  <si>
    <t>TOTAL ENERGÍA GWh</t>
  </si>
  <si>
    <t>5.3.  VENTA DE ENERGÍA ELÉCTRICA</t>
  </si>
  <si>
    <t xml:space="preserve">MERCADO: </t>
  </si>
  <si>
    <t>INTERCONEXION SISTEMA ELEC</t>
  </si>
  <si>
    <t>AISLADO</t>
  </si>
  <si>
    <t>5.3.4.   Venta de energía eléctrica por empresa (GWh)</t>
  </si>
  <si>
    <t>FMES</t>
  </si>
  <si>
    <t xml:space="preserve">TIPO DE EMPRESA: </t>
  </si>
  <si>
    <t>CIIU 1</t>
  </si>
  <si>
    <t>ALUMBRADO PÚBLICO</t>
  </si>
  <si>
    <t>COMERCIAL</t>
  </si>
  <si>
    <t>INDUSTRIAL</t>
  </si>
  <si>
    <t>RESIDENCIAL</t>
  </si>
  <si>
    <t>5.4    FACTURACIÓN DE ENERGÍA ELÉCTRICA A CLIENTE FINAL</t>
  </si>
  <si>
    <t>BT5B-NR</t>
  </si>
  <si>
    <t>BT5B-R</t>
  </si>
  <si>
    <t>BT7-NR</t>
  </si>
  <si>
    <t>BT7-R</t>
  </si>
  <si>
    <t>En el periodo se registró la operación de 23 empresas de distribución que venden energía al mercado eléctrico.</t>
  </si>
  <si>
    <t>ENDIS</t>
  </si>
  <si>
    <t>ENEL DISTRIBUCION</t>
  </si>
  <si>
    <t>ENEL GENERACION</t>
  </si>
  <si>
    <t>HIDRANDINA</t>
  </si>
  <si>
    <t>N° DE USUARIOS</t>
  </si>
  <si>
    <t>Huaura Power Group S.A.</t>
  </si>
  <si>
    <t>Inland Energy S.A.C.</t>
  </si>
  <si>
    <t>Orazul Energy Perú S.A.</t>
  </si>
  <si>
    <t xml:space="preserve">CIIU 1: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</si>
  <si>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</si>
  <si>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</si>
  <si>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</si>
  <si>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</si>
  <si>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</si>
  <si>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</si>
  <si>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</si>
  <si>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</si>
  <si>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</si>
  <si>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</si>
  <si>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</si>
  <si>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NOMBRE DE EMPRESA</t>
  </si>
  <si>
    <t>5.5.2    Precio medio de energía eléctrica por tipo de tarifa (Cent. US$/kWh)</t>
  </si>
  <si>
    <t>BT5-C</t>
  </si>
  <si>
    <t>BT5D-NR</t>
  </si>
  <si>
    <t>BT5D-R</t>
  </si>
  <si>
    <t>BT5E-NR</t>
  </si>
  <si>
    <t>BT5E-R</t>
  </si>
  <si>
    <t>BT6</t>
  </si>
  <si>
    <t>BT8-R</t>
  </si>
  <si>
    <r>
      <t xml:space="preserve">Total 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  Precio medio mensual de distribución en MT</t>
    </r>
  </si>
  <si>
    <t>Precio Medio en  BT</t>
  </si>
  <si>
    <t>5.1.   EMPRESAS DISTRIBUIDORAS DE ENERGÍA ELÉCTRICA</t>
  </si>
  <si>
    <t>CELEPSA</t>
  </si>
  <si>
    <t>INLAND</t>
  </si>
  <si>
    <t>|</t>
  </si>
  <si>
    <t>Empresa de Distribución y Comercialización de Electricidad San Ramón S.A.</t>
  </si>
  <si>
    <t>Agroaurora S.A.C.</t>
  </si>
  <si>
    <t>Agroindustrias San Jacinto S.A.A.</t>
  </si>
  <si>
    <t>Atria Energía S.A.C.</t>
  </si>
  <si>
    <t>Compañía Eléctrica El Platanal S.A.</t>
  </si>
  <si>
    <t>Compañía Hidroeléctrica Tingo S.A.</t>
  </si>
  <si>
    <t>Empresa de Generación Eléctrica de Arequipa S.A.</t>
  </si>
  <si>
    <t>Empresa de Generación Eléctrica Machupicchu S.A.</t>
  </si>
  <si>
    <t>Engie Energía Perú S.A.</t>
  </si>
  <si>
    <t>LUZ DE SUR</t>
  </si>
  <si>
    <t>ENEL GENERACIÓN</t>
  </si>
  <si>
    <t>ATRIA</t>
  </si>
  <si>
    <t>La Virgen S.A.C.</t>
  </si>
  <si>
    <t>SHOUGANG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</si>
  <si>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</si>
  <si>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</si>
  <si>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</si>
  <si>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</si>
  <si>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</si>
  <si>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</si>
  <si>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</si>
  <si>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</si>
  <si>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</si>
  <si>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</si>
  <si>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</si>
  <si>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</si>
  <si>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</si>
  <si>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</si>
  <si>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</si>
  <si>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</si>
  <si>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</si>
  <si>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</si>
  <si>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</si>
  <si>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</si>
  <si>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</si>
  <si>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</si>
  <si>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</si>
  <si>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</si>
  <si>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      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</si>
  <si>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Las cifras mostradas en el presente capítulo, se elaborarón con información remitida al MINEM por las empresas distribuidoras y generadoras. Además, se incluye la información de las ventas de energía de las empresas generadoras a los clientes libres</t>
    </r>
  </si>
  <si>
    <t>Chinango S.A.C</t>
  </si>
  <si>
    <t>Empresa de Generación Huallaga S.A.</t>
  </si>
  <si>
    <t>TERMOCHILCA</t>
  </si>
  <si>
    <t>BT5FNR</t>
  </si>
  <si>
    <t>BT5F-NR</t>
  </si>
  <si>
    <t>CLIENTES FINALES A DICIEMBRE 2022</t>
  </si>
  <si>
    <t>Tipo de Sistema</t>
  </si>
  <si>
    <t>Nivel de 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</si>
</sst>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###0"/>
    <numFmt numFmtId="167" formatCode="\-"/>
    <numFmt numFmtId="168" formatCode="0.0%"/>
    <numFmt numFmtId="169" formatCode="#,##0.000"/>
    <numFmt numFmtId="170" formatCode="#,##0.000000000000000"/>
    <numFmt numFmtId="171" formatCode="#,##0.00000"/>
    <numFmt numFmtId="172" formatCode="#,##0.0"/>
    <numFmt numFmtId="173" formatCode="0.0"/>
    <numFmt numFmtId="174" formatCode="#\ ###\ ###\ ##0.0"/>
    <numFmt numFmtId="175" formatCode="#####\ ###\ ###\ ##0.0"/>
    <numFmt numFmtId="176" formatCode="_(* #,##0_);_(* \(#,##0\);_(* &quot;-&quot;??_);_(@_)"/>
    <numFmt numFmtId="177" formatCode="#,###.000"/>
    <numFmt numFmtId="178" formatCode="0.000"/>
    <numFmt numFmtId="179" formatCode="###0.00"/>
    <numFmt numFmtId="180" formatCode="###\ ###\ ##0.0"/>
    <numFmt numFmtId="181" formatCode="###0.000"/>
    <numFmt numFmtId="182" formatCode="####.000"/>
    <numFmt numFmtId="183" formatCode="####\ ###\ ###\ ##0.0"/>
    <numFmt numFmtId="184" formatCode="\ ###\ ###\ ###\ ##0.0"/>
    <numFmt numFmtId="185" formatCode="#,##0.0000000000"/>
    <numFmt numFmtId="186" formatCode="####\ ###\ ##0.0"/>
    <numFmt numFmtId="187" formatCode="_-* #,##0.0_-;\-* #,##0.0_-;_-* &quot;-&quot;??_-;_-@_-"/>
    <numFmt numFmtId="188" formatCode="\(0\)"/>
    <numFmt numFmtId="189" formatCode="#\ ###\ ##0"/>
    <numFmt numFmtId="190" formatCode="#\ ##0"/>
    <numFmt numFmtId="191" formatCode="#\ ###\ ##0.00"/>
    <numFmt numFmtId="192" formatCode="#\ ##0.00"/>
    <numFmt numFmtId="193" formatCode="#########\ ###\ ###\ ##0.0"/>
    <numFmt numFmtId="194" formatCode="_(* #,##0.000000_);_(* \(#,##0.000000\);_(* &quot;-&quot;??_);_(@_)"/>
    <numFmt numFmtId="195" formatCode="\ #\ ###\ ##0.00"/>
    <numFmt numFmtId="196" formatCode="##\ ###\ ##0.00"/>
    <numFmt numFmtId="197" formatCode="_-* #,##0_-;\-* #,##0_-;_-* &quot;-&quot;??_-;_-@_-"/>
    <numFmt numFmtId="198" formatCode="0.00000000"/>
    <numFmt numFmtId="199" formatCode="0.000000000"/>
    <numFmt numFmtId="200" formatCode="_-* #,##0.0000_-;\-* #,##0.0000_-;_-* &quot;-&quot;??_-;_-@_-"/>
    <numFmt numFmtId="201" formatCode="_-* #,##0.000000_-;\-* #,##0.000000_-;_-* &quot;-&quot;??_-;_-@_-"/>
    <numFmt numFmtId="202" formatCode="_-* #,##0.00000000000_-;\-* #,##0.00000000000_-;_-* &quot;-&quot;??_-;_-@_-"/>
    <numFmt numFmtId="203" formatCode="0.000%"/>
    <numFmt numFmtId="204" formatCode="0.00000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0"/>
      <color indexed="6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1"/>
      <color indexed="8"/>
      <name val="Arial"/>
      <family val="2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4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9F9F9F"/>
      <name val="Arial"/>
      <family val="2"/>
    </font>
    <font>
      <b/>
      <sz val="11"/>
      <color rgb="FF9F9F9F"/>
      <name val="Arial Bold"/>
    </font>
    <font>
      <sz val="9"/>
      <color rgb="FF9F9F9F"/>
      <name val="Arial"/>
      <family val="2"/>
    </font>
    <font>
      <b/>
      <sz val="14"/>
      <color rgb="FF9F9F9F"/>
      <name val="Arial"/>
      <family val="2"/>
    </font>
    <font>
      <b/>
      <sz val="10"/>
      <color rgb="FF9F9F9F"/>
      <name val="Arial"/>
      <family val="2"/>
    </font>
    <font>
      <b/>
      <sz val="12"/>
      <color rgb="FF9F9F9F"/>
      <name val="Arial"/>
      <family val="2"/>
    </font>
    <font>
      <b/>
      <sz val="9"/>
      <color rgb="FF9F9F9F"/>
      <name val="Arial"/>
      <family val="2"/>
    </font>
    <font>
      <sz val="11"/>
      <color rgb="FF9F9F9F"/>
      <name val="Arial"/>
      <family val="2"/>
    </font>
    <font>
      <sz val="11"/>
      <color rgb="FF9F9F9F"/>
      <name val="Calibri"/>
      <family val="2"/>
    </font>
    <font>
      <sz val="8"/>
      <color rgb="FF9F9F9F"/>
      <name val="Arial"/>
      <family val="2"/>
    </font>
    <font>
      <b/>
      <sz val="11"/>
      <color rgb="FF9F9F9F"/>
      <name val="Arial"/>
      <family val="2"/>
    </font>
    <font>
      <b/>
      <i/>
      <u/>
      <sz val="10"/>
      <color rgb="FF9F9F9F"/>
      <name val="Arial"/>
      <family val="2"/>
    </font>
    <font>
      <b/>
      <u/>
      <sz val="11"/>
      <color rgb="FF9F9F9F"/>
      <name val="Arial"/>
      <family val="2"/>
    </font>
    <font>
      <sz val="10"/>
      <name val="Arial"/>
      <family val="2"/>
    </font>
    <font>
      <sz val="9"/>
      <color rgb="FF264A60"/>
      <name val="Arial"/>
      <family val="2"/>
    </font>
    <font>
      <sz val="10"/>
      <color rgb="FFFF0000"/>
      <name val="Arial"/>
      <family val="2"/>
    </font>
    <font>
      <sz val="10.5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 tint="-0.34998626667073579"/>
      <name val="Arial Bold"/>
    </font>
    <font>
      <sz val="9"/>
      <color theme="0" tint="-0.34998626667073579"/>
      <name val="Arial"/>
      <family val="2"/>
    </font>
    <font>
      <sz val="11"/>
      <color theme="0" tint="-0.34998626667073579"/>
      <name val="Calibri"/>
      <family val="2"/>
    </font>
    <font>
      <b/>
      <sz val="10"/>
      <color theme="0" tint="-0.34998626667073579"/>
      <name val="Arial"/>
      <family val="2"/>
    </font>
    <font>
      <b/>
      <sz val="11"/>
      <color theme="0" tint="-0.34998626667073579"/>
      <name val="Arial Bold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9"/>
      <color theme="0" tint="-0.34998626667073579"/>
      <name val="Arial"/>
      <family val="2"/>
    </font>
    <font>
      <sz val="12"/>
      <color rgb="FF9F9F9F"/>
      <name val="Arial"/>
      <family val="2"/>
    </font>
    <font>
      <sz val="10"/>
      <color rgb="FF9F9F9F"/>
      <name val="Arial"/>
    </font>
    <font>
      <sz val="11"/>
      <color rgb="FF9F9F9F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0E0E0"/>
      </patternFill>
    </fill>
    <fill>
      <patternFill patternType="solid">
        <fgColor indexed="31"/>
        <bgColor indexed="64"/>
      </patternFill>
    </fill>
    <fill>
      <patternFill patternType="solid">
        <fgColor rgb="FF0B7D8F"/>
        <bgColor indexed="64"/>
      </patternFill>
    </fill>
  </fills>
  <borders count="38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64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23"/>
      </bottom>
      <diagonal/>
    </border>
    <border>
      <left style="thin">
        <color indexed="64"/>
      </left>
      <right/>
      <top style="medium">
        <color indexed="64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/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23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23"/>
      </bottom>
      <diagonal/>
    </border>
    <border>
      <left style="double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double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 style="double">
        <color indexed="64"/>
      </left>
      <right/>
      <top style="hair">
        <color indexed="23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1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18"/>
      </top>
      <bottom style="medium">
        <color indexed="64"/>
      </bottom>
      <diagonal/>
    </border>
    <border>
      <left/>
      <right style="double">
        <color indexed="64"/>
      </right>
      <top style="double">
        <color indexed="1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18"/>
      </right>
      <top style="double">
        <color indexed="64"/>
      </top>
      <bottom style="medium">
        <color indexed="64"/>
      </bottom>
      <diagonal/>
    </border>
    <border>
      <left style="hair">
        <color indexed="18"/>
      </left>
      <right style="hair">
        <color indexed="18"/>
      </right>
      <top style="double">
        <color indexed="64"/>
      </top>
      <bottom style="medium">
        <color indexed="64"/>
      </bottom>
      <diagonal/>
    </border>
    <border>
      <left style="hair">
        <color indexed="18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hair">
        <color indexed="64"/>
      </right>
      <top/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8"/>
      </right>
      <top style="double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/>
      <bottom style="hair">
        <color indexed="23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152935"/>
      </top>
      <bottom/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23"/>
      </bottom>
      <diagonal/>
    </border>
    <border>
      <left style="medium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hair">
        <color indexed="23"/>
      </top>
      <bottom/>
      <diagonal/>
    </border>
    <border>
      <left style="medium">
        <color indexed="64"/>
      </left>
      <right style="thin">
        <color indexed="64"/>
      </right>
      <top style="hair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23"/>
      </top>
      <bottom style="medium">
        <color indexed="64"/>
      </bottom>
      <diagonal/>
    </border>
    <border>
      <left/>
      <right/>
      <top/>
      <bottom style="thin">
        <color rgb="FFAEAEAE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 style="double">
        <color indexed="8"/>
      </right>
      <top style="double">
        <color indexed="64"/>
      </top>
      <bottom style="medium">
        <color indexed="64"/>
      </bottom>
      <diagonal/>
    </border>
  </borders>
  <cellStyleXfs count="2012">
    <xf numFmtId="0" fontId="0" fillId="0" borderId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59" fillId="9" borderId="347" applyNumberFormat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60" fillId="0" borderId="34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1" fillId="22" borderId="347" applyNumberFormat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2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25" borderId="1" applyNumberFormat="0" applyFont="0" applyAlignment="0" applyProtection="0"/>
    <xf numFmtId="0" fontId="42" fillId="25" borderId="1" applyNumberFormat="0" applyFont="0" applyAlignment="0" applyProtection="0"/>
    <xf numFmtId="0" fontId="12" fillId="25" borderId="1" applyNumberFormat="0" applyFont="0" applyAlignment="0" applyProtection="0"/>
    <xf numFmtId="0" fontId="12" fillId="25" borderId="1" applyNumberFormat="0" applyFont="0" applyAlignment="0" applyProtection="0"/>
    <xf numFmtId="0" fontId="42" fillId="25" borderId="1" applyNumberFormat="0" applyFont="0" applyAlignment="0" applyProtection="0"/>
    <xf numFmtId="0" fontId="42" fillId="25" borderId="1" applyNumberFormat="0" applyFont="0" applyAlignment="0" applyProtection="0"/>
    <xf numFmtId="0" fontId="12" fillId="25" borderId="1" applyNumberFormat="0" applyFont="0" applyAlignment="0" applyProtection="0"/>
    <xf numFmtId="0" fontId="12" fillId="25" borderId="1" applyNumberFormat="0" applyFont="0" applyAlignment="0" applyProtection="0"/>
    <xf numFmtId="0" fontId="42" fillId="25" borderId="1" applyNumberFormat="0" applyFont="0" applyAlignment="0" applyProtection="0"/>
    <xf numFmtId="0" fontId="12" fillId="25" borderId="1" applyNumberFormat="0" applyFont="0" applyAlignment="0" applyProtection="0"/>
    <xf numFmtId="0" fontId="42" fillId="25" borderId="1" applyNumberFormat="0" applyFont="0" applyAlignment="0" applyProtection="0"/>
    <xf numFmtId="0" fontId="12" fillId="25" borderId="1" applyNumberFormat="0" applyFont="0" applyAlignment="0" applyProtection="0"/>
    <xf numFmtId="0" fontId="42" fillId="25" borderId="1" applyNumberFormat="0" applyFont="0" applyAlignment="0" applyProtection="0"/>
    <xf numFmtId="0" fontId="12" fillId="25" borderId="1" applyNumberFormat="0" applyFont="0" applyAlignment="0" applyProtection="0"/>
    <xf numFmtId="0" fontId="42" fillId="25" borderId="1" applyNumberFormat="0" applyFont="0" applyAlignment="0" applyProtection="0"/>
    <xf numFmtId="0" fontId="12" fillId="25" borderId="1" applyNumberFormat="0" applyFont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64" fillId="0" borderId="349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43" fontId="7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27">
    <xf numFmtId="0" fontId="0" fillId="0" borderId="0" xfId="0"/>
    <xf numFmtId="0" fontId="0" fillId="0" borderId="0" xfId="0" applyAlignment="1">
      <alignment vertical="center"/>
    </xf>
    <xf numFmtId="0" fontId="0" fillId="11" borderId="0" xfId="0" applyFill="1"/>
    <xf numFmtId="0" fontId="0" fillId="11" borderId="0" xfId="0" applyFill="1" applyAlignment="1">
      <alignment vertical="center"/>
    </xf>
    <xf numFmtId="0" fontId="7" fillId="11" borderId="0" xfId="0" applyFont="1" applyFill="1"/>
    <xf numFmtId="0" fontId="10" fillId="11" borderId="0" xfId="0" applyFont="1" applyFill="1"/>
    <xf numFmtId="0" fontId="8" fillId="11" borderId="0" xfId="0" applyFont="1" applyFill="1"/>
    <xf numFmtId="0" fontId="16" fillId="11" borderId="0" xfId="0" applyFont="1" applyFill="1"/>
    <xf numFmtId="0" fontId="8" fillId="11" borderId="0" xfId="0" applyFont="1" applyFill="1" applyAlignment="1">
      <alignment vertical="center"/>
    </xf>
    <xf numFmtId="0" fontId="10" fillId="11" borderId="0" xfId="0" applyFont="1" applyFill="1" applyAlignment="1">
      <alignment horizontal="center"/>
    </xf>
    <xf numFmtId="0" fontId="17" fillId="11" borderId="0" xfId="0" applyFont="1" applyFill="1"/>
    <xf numFmtId="3" fontId="0" fillId="11" borderId="0" xfId="0" applyNumberFormat="1" applyFill="1"/>
    <xf numFmtId="0" fontId="7" fillId="11" borderId="0" xfId="0" applyFont="1" applyFill="1" applyAlignment="1">
      <alignment horizontal="left"/>
    </xf>
    <xf numFmtId="3" fontId="0" fillId="0" borderId="0" xfId="0" applyNumberFormat="1"/>
    <xf numFmtId="3" fontId="0" fillId="11" borderId="6" xfId="0" applyNumberFormat="1" applyFill="1" applyBorder="1" applyAlignment="1">
      <alignment horizontal="right" indent="1"/>
    </xf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169" fontId="0" fillId="11" borderId="0" xfId="0" applyNumberFormat="1" applyFill="1"/>
    <xf numFmtId="0" fontId="12" fillId="11" borderId="0" xfId="1461" applyFill="1"/>
    <xf numFmtId="2" fontId="0" fillId="11" borderId="0" xfId="0" applyNumberFormat="1" applyFill="1"/>
    <xf numFmtId="2" fontId="0" fillId="0" borderId="0" xfId="0" applyNumberFormat="1"/>
    <xf numFmtId="0" fontId="0" fillId="11" borderId="0" xfId="0" applyFill="1" applyAlignment="1">
      <alignment horizontal="centerContinuous"/>
    </xf>
    <xf numFmtId="0" fontId="0" fillId="11" borderId="7" xfId="0" applyFill="1" applyBorder="1" applyAlignment="1">
      <alignment horizontal="center"/>
    </xf>
    <xf numFmtId="172" fontId="0" fillId="11" borderId="0" xfId="0" applyNumberFormat="1" applyFill="1"/>
    <xf numFmtId="165" fontId="0" fillId="11" borderId="0" xfId="0" applyNumberFormat="1" applyFill="1"/>
    <xf numFmtId="4" fontId="0" fillId="11" borderId="0" xfId="0" applyNumberFormat="1" applyFill="1"/>
    <xf numFmtId="0" fontId="27" fillId="11" borderId="0" xfId="0" applyFont="1" applyFill="1"/>
    <xf numFmtId="0" fontId="19" fillId="11" borderId="0" xfId="0" applyFont="1" applyFill="1" applyAlignment="1">
      <alignment horizontal="left"/>
    </xf>
    <xf numFmtId="0" fontId="8" fillId="11" borderId="10" xfId="0" applyFont="1" applyFill="1" applyBorder="1"/>
    <xf numFmtId="0" fontId="8" fillId="11" borderId="11" xfId="0" applyFont="1" applyFill="1" applyBorder="1"/>
    <xf numFmtId="0" fontId="44" fillId="11" borderId="0" xfId="0" applyFont="1" applyFill="1"/>
    <xf numFmtId="0" fontId="45" fillId="11" borderId="0" xfId="0" applyFont="1" applyFill="1"/>
    <xf numFmtId="0" fontId="0" fillId="11" borderId="0" xfId="0" applyFill="1" applyAlignment="1">
      <alignment horizontal="center" vertical="center"/>
    </xf>
    <xf numFmtId="4" fontId="8" fillId="11" borderId="0" xfId="0" applyNumberFormat="1" applyFont="1" applyFill="1"/>
    <xf numFmtId="0" fontId="10" fillId="11" borderId="10" xfId="0" applyFont="1" applyFill="1" applyBorder="1" applyAlignment="1">
      <alignment horizontal="center" vertical="center"/>
    </xf>
    <xf numFmtId="173" fontId="0" fillId="11" borderId="0" xfId="0" applyNumberFormat="1" applyFill="1"/>
    <xf numFmtId="0" fontId="8" fillId="0" borderId="0" xfId="0" applyFont="1"/>
    <xf numFmtId="0" fontId="29" fillId="11" borderId="0" xfId="0" applyFont="1" applyFill="1"/>
    <xf numFmtId="0" fontId="30" fillId="11" borderId="0" xfId="0" applyFont="1" applyFill="1" applyAlignment="1">
      <alignment horizontal="left"/>
    </xf>
    <xf numFmtId="0" fontId="31" fillId="11" borderId="0" xfId="0" applyFont="1" applyFill="1" applyAlignment="1">
      <alignment horizontal="centerContinuous"/>
    </xf>
    <xf numFmtId="0" fontId="31" fillId="11" borderId="0" xfId="0" applyFont="1" applyFill="1" applyAlignment="1">
      <alignment horizontal="left"/>
    </xf>
    <xf numFmtId="180" fontId="0" fillId="11" borderId="0" xfId="0" applyNumberFormat="1" applyFill="1"/>
    <xf numFmtId="180" fontId="8" fillId="11" borderId="0" xfId="0" applyNumberFormat="1" applyFont="1" applyFill="1"/>
    <xf numFmtId="0" fontId="19" fillId="11" borderId="0" xfId="0" applyFont="1" applyFill="1"/>
    <xf numFmtId="171" fontId="8" fillId="11" borderId="0" xfId="0" applyNumberFormat="1" applyFont="1" applyFill="1" applyAlignment="1">
      <alignment vertical="center"/>
    </xf>
    <xf numFmtId="0" fontId="24" fillId="11" borderId="14" xfId="0" applyFont="1" applyFill="1" applyBorder="1" applyAlignment="1">
      <alignment horizontal="right" vertical="center"/>
    </xf>
    <xf numFmtId="0" fontId="24" fillId="11" borderId="15" xfId="0" applyFont="1" applyFill="1" applyBorder="1" applyAlignment="1">
      <alignment horizontal="right" vertical="center"/>
    </xf>
    <xf numFmtId="4" fontId="35" fillId="11" borderId="16" xfId="1470" applyNumberFormat="1" applyFont="1" applyFill="1" applyBorder="1" applyAlignment="1">
      <alignment horizontal="right" vertical="center"/>
    </xf>
    <xf numFmtId="4" fontId="35" fillId="11" borderId="17" xfId="1470" applyNumberFormat="1" applyFont="1" applyFill="1" applyBorder="1" applyAlignment="1">
      <alignment horizontal="right" vertical="center"/>
    </xf>
    <xf numFmtId="4" fontId="8" fillId="11" borderId="18" xfId="0" applyNumberFormat="1" applyFont="1" applyFill="1" applyBorder="1" applyAlignment="1">
      <alignment vertical="center"/>
    </xf>
    <xf numFmtId="0" fontId="24" fillId="11" borderId="19" xfId="0" applyFont="1" applyFill="1" applyBorder="1" applyAlignment="1">
      <alignment horizontal="right" vertical="center"/>
    </xf>
    <xf numFmtId="4" fontId="8" fillId="11" borderId="20" xfId="0" applyNumberFormat="1" applyFont="1" applyFill="1" applyBorder="1" applyAlignment="1">
      <alignment vertical="center"/>
    </xf>
    <xf numFmtId="4" fontId="35" fillId="11" borderId="21" xfId="1470" applyNumberFormat="1" applyFont="1" applyFill="1" applyBorder="1" applyAlignment="1">
      <alignment horizontal="right" vertical="center"/>
    </xf>
    <xf numFmtId="4" fontId="10" fillId="11" borderId="16" xfId="0" applyNumberFormat="1" applyFont="1" applyFill="1" applyBorder="1" applyAlignment="1">
      <alignment vertical="center"/>
    </xf>
    <xf numFmtId="4" fontId="10" fillId="11" borderId="17" xfId="0" applyNumberFormat="1" applyFont="1" applyFill="1" applyBorder="1" applyAlignment="1">
      <alignment vertical="center"/>
    </xf>
    <xf numFmtId="4" fontId="10" fillId="11" borderId="0" xfId="0" applyNumberFormat="1" applyFont="1" applyFill="1" applyAlignment="1">
      <alignment vertical="center"/>
    </xf>
    <xf numFmtId="0" fontId="24" fillId="11" borderId="20" xfId="0" applyFont="1" applyFill="1" applyBorder="1" applyAlignment="1">
      <alignment horizontal="right" vertical="center"/>
    </xf>
    <xf numFmtId="0" fontId="24" fillId="11" borderId="22" xfId="0" applyFont="1" applyFill="1" applyBorder="1" applyAlignment="1">
      <alignment horizontal="right" vertical="center"/>
    </xf>
    <xf numFmtId="4" fontId="8" fillId="11" borderId="23" xfId="0" applyNumberFormat="1" applyFont="1" applyFill="1" applyBorder="1" applyAlignment="1">
      <alignment vertical="center"/>
    </xf>
    <xf numFmtId="4" fontId="8" fillId="11" borderId="24" xfId="0" applyNumberFormat="1" applyFont="1" applyFill="1" applyBorder="1" applyAlignment="1">
      <alignment vertical="center"/>
    </xf>
    <xf numFmtId="4" fontId="19" fillId="11" borderId="25" xfId="0" applyNumberFormat="1" applyFont="1" applyFill="1" applyBorder="1" applyAlignment="1">
      <alignment vertical="center"/>
    </xf>
    <xf numFmtId="0" fontId="24" fillId="11" borderId="12" xfId="0" applyFont="1" applyFill="1" applyBorder="1" applyAlignment="1">
      <alignment horizontal="right" vertical="center"/>
    </xf>
    <xf numFmtId="4" fontId="8" fillId="11" borderId="26" xfId="0" applyNumberFormat="1" applyFont="1" applyFill="1" applyBorder="1" applyAlignment="1">
      <alignment vertical="center"/>
    </xf>
    <xf numFmtId="4" fontId="8" fillId="11" borderId="27" xfId="0" applyNumberFormat="1" applyFont="1" applyFill="1" applyBorder="1" applyAlignment="1">
      <alignment vertical="center"/>
    </xf>
    <xf numFmtId="4" fontId="19" fillId="11" borderId="28" xfId="0" applyNumberFormat="1" applyFont="1" applyFill="1" applyBorder="1" applyAlignment="1">
      <alignment vertical="center"/>
    </xf>
    <xf numFmtId="4" fontId="19" fillId="11" borderId="29" xfId="0" applyNumberFormat="1" applyFont="1" applyFill="1" applyBorder="1" applyAlignment="1">
      <alignment vertical="center"/>
    </xf>
    <xf numFmtId="4" fontId="19" fillId="11" borderId="30" xfId="0" applyNumberFormat="1" applyFont="1" applyFill="1" applyBorder="1" applyAlignment="1">
      <alignment vertical="center"/>
    </xf>
    <xf numFmtId="0" fontId="0" fillId="11" borderId="0" xfId="0" applyFill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3" fontId="0" fillId="11" borderId="0" xfId="0" applyNumberFormat="1" applyFill="1" applyAlignment="1">
      <alignment horizontal="center" vertical="center" wrapText="1"/>
    </xf>
    <xf numFmtId="4" fontId="8" fillId="11" borderId="33" xfId="0" applyNumberFormat="1" applyFont="1" applyFill="1" applyBorder="1" applyAlignment="1">
      <alignment vertical="center"/>
    </xf>
    <xf numFmtId="4" fontId="8" fillId="11" borderId="36" xfId="0" applyNumberFormat="1" applyFont="1" applyFill="1" applyBorder="1" applyAlignment="1">
      <alignment vertical="center"/>
    </xf>
    <xf numFmtId="4" fontId="8" fillId="11" borderId="38" xfId="0" applyNumberFormat="1" applyFont="1" applyFill="1" applyBorder="1" applyAlignment="1" applyProtection="1">
      <alignment horizontal="right" vertical="center"/>
      <protection locked="0"/>
    </xf>
    <xf numFmtId="4" fontId="8" fillId="11" borderId="39" xfId="0" applyNumberFormat="1" applyFont="1" applyFill="1" applyBorder="1" applyAlignment="1" applyProtection="1">
      <alignment horizontal="right" vertical="center"/>
      <protection locked="0"/>
    </xf>
    <xf numFmtId="4" fontId="8" fillId="11" borderId="40" xfId="0" applyNumberFormat="1" applyFont="1" applyFill="1" applyBorder="1" applyAlignment="1" applyProtection="1">
      <alignment horizontal="right" vertical="center"/>
      <protection locked="0"/>
    </xf>
    <xf numFmtId="0" fontId="0" fillId="11" borderId="6" xfId="0" applyFill="1" applyBorder="1"/>
    <xf numFmtId="4" fontId="8" fillId="11" borderId="0" xfId="0" applyNumberFormat="1" applyFont="1" applyFill="1" applyAlignment="1">
      <alignment vertical="center"/>
    </xf>
    <xf numFmtId="4" fontId="8" fillId="11" borderId="49" xfId="0" applyNumberFormat="1" applyFont="1" applyFill="1" applyBorder="1" applyAlignment="1" applyProtection="1">
      <alignment horizontal="right" vertical="center"/>
      <protection locked="0"/>
    </xf>
    <xf numFmtId="4" fontId="8" fillId="11" borderId="50" xfId="0" applyNumberFormat="1" applyFont="1" applyFill="1" applyBorder="1" applyAlignment="1" applyProtection="1">
      <alignment horizontal="right" vertical="center"/>
      <protection locked="0"/>
    </xf>
    <xf numFmtId="4" fontId="10" fillId="11" borderId="51" xfId="0" applyNumberFormat="1" applyFont="1" applyFill="1" applyBorder="1" applyAlignment="1">
      <alignment horizontal="right" vertical="center"/>
    </xf>
    <xf numFmtId="4" fontId="10" fillId="11" borderId="6" xfId="0" applyNumberFormat="1" applyFont="1" applyFill="1" applyBorder="1" applyAlignment="1">
      <alignment horizontal="right" vertical="center"/>
    </xf>
    <xf numFmtId="4" fontId="10" fillId="11" borderId="0" xfId="0" applyNumberFormat="1" applyFont="1" applyFill="1" applyAlignment="1">
      <alignment horizontal="right" vertical="center"/>
    </xf>
    <xf numFmtId="0" fontId="8" fillId="11" borderId="12" xfId="0" applyFont="1" applyFill="1" applyBorder="1" applyAlignment="1">
      <alignment horizontal="right" vertical="center"/>
    </xf>
    <xf numFmtId="0" fontId="44" fillId="0" borderId="0" xfId="0" applyFont="1"/>
    <xf numFmtId="4" fontId="10" fillId="11" borderId="51" xfId="747" applyNumberFormat="1" applyFont="1" applyFill="1" applyBorder="1" applyAlignment="1">
      <alignment vertical="center"/>
    </xf>
    <xf numFmtId="4" fontId="10" fillId="11" borderId="41" xfId="747" applyNumberFormat="1" applyFont="1" applyFill="1" applyBorder="1" applyAlignment="1">
      <alignment vertical="center"/>
    </xf>
    <xf numFmtId="4" fontId="33" fillId="11" borderId="49" xfId="0" quotePrefix="1" applyNumberFormat="1" applyFont="1" applyFill="1" applyBorder="1" applyAlignment="1" applyProtection="1">
      <alignment horizontal="right" vertical="center"/>
      <protection locked="0"/>
    </xf>
    <xf numFmtId="4" fontId="33" fillId="11" borderId="50" xfId="0" quotePrefix="1" applyNumberFormat="1" applyFont="1" applyFill="1" applyBorder="1" applyAlignment="1" applyProtection="1">
      <alignment horizontal="right" vertical="center"/>
      <protection locked="0"/>
    </xf>
    <xf numFmtId="0" fontId="17" fillId="0" borderId="15" xfId="0" applyFont="1" applyBorder="1" applyAlignment="1">
      <alignment vertical="center"/>
    </xf>
    <xf numFmtId="0" fontId="10" fillId="11" borderId="53" xfId="0" quotePrefix="1" applyFont="1" applyFill="1" applyBorder="1" applyAlignment="1">
      <alignment horizontal="center"/>
    </xf>
    <xf numFmtId="4" fontId="8" fillId="11" borderId="26" xfId="0" applyNumberFormat="1" applyFont="1" applyFill="1" applyBorder="1"/>
    <xf numFmtId="43" fontId="0" fillId="11" borderId="0" xfId="0" applyNumberFormat="1" applyFill="1"/>
    <xf numFmtId="0" fontId="0" fillId="11" borderId="36" xfId="0" applyFill="1" applyBorder="1"/>
    <xf numFmtId="9" fontId="10" fillId="11" borderId="0" xfId="1502" applyFont="1" applyFill="1" applyBorder="1"/>
    <xf numFmtId="9" fontId="10" fillId="11" borderId="6" xfId="1502" applyFill="1" applyBorder="1"/>
    <xf numFmtId="0" fontId="8" fillId="11" borderId="55" xfId="0" applyFont="1" applyFill="1" applyBorder="1"/>
    <xf numFmtId="9" fontId="10" fillId="11" borderId="0" xfId="1502" applyFont="1" applyFill="1"/>
    <xf numFmtId="43" fontId="10" fillId="11" borderId="0" xfId="745" applyFill="1"/>
    <xf numFmtId="0" fontId="8" fillId="11" borderId="8" xfId="0" applyFont="1" applyFill="1" applyBorder="1"/>
    <xf numFmtId="0" fontId="0" fillId="11" borderId="6" xfId="0" applyFill="1" applyBorder="1" applyAlignment="1">
      <alignment horizontal="left" indent="1"/>
    </xf>
    <xf numFmtId="173" fontId="0" fillId="11" borderId="0" xfId="0" applyNumberFormat="1" applyFill="1" applyAlignment="1">
      <alignment horizontal="left" indent="1"/>
    </xf>
    <xf numFmtId="0" fontId="0" fillId="11" borderId="36" xfId="0" applyFill="1" applyBorder="1" applyAlignment="1">
      <alignment horizontal="left" indent="1"/>
    </xf>
    <xf numFmtId="3" fontId="0" fillId="11" borderId="0" xfId="0" applyNumberFormat="1" applyFill="1" applyAlignment="1">
      <alignment horizontal="right" indent="1"/>
    </xf>
    <xf numFmtId="0" fontId="0" fillId="11" borderId="0" xfId="0" applyFill="1" applyAlignment="1">
      <alignment horizontal="right" indent="1"/>
    </xf>
    <xf numFmtId="9" fontId="8" fillId="11" borderId="36" xfId="1502" applyFont="1" applyFill="1" applyBorder="1" applyAlignment="1">
      <alignment horizontal="right"/>
    </xf>
    <xf numFmtId="3" fontId="0" fillId="11" borderId="6" xfId="0" applyNumberFormat="1" applyFill="1" applyBorder="1" applyAlignment="1">
      <alignment horizontal="left" indent="1"/>
    </xf>
    <xf numFmtId="9" fontId="10" fillId="11" borderId="6" xfId="1502" applyFill="1" applyBorder="1" applyAlignment="1">
      <alignment horizontal="left" indent="1"/>
    </xf>
    <xf numFmtId="3" fontId="0" fillId="11" borderId="0" xfId="0" applyNumberFormat="1" applyFill="1" applyAlignment="1">
      <alignment horizontal="left" indent="1"/>
    </xf>
    <xf numFmtId="9" fontId="8" fillId="11" borderId="56" xfId="1502" applyFont="1" applyFill="1" applyBorder="1" applyAlignment="1">
      <alignment horizontal="right"/>
    </xf>
    <xf numFmtId="9" fontId="8" fillId="11" borderId="12" xfId="1502" applyFont="1" applyFill="1" applyBorder="1" applyAlignment="1">
      <alignment horizontal="center"/>
    </xf>
    <xf numFmtId="9" fontId="8" fillId="11" borderId="26" xfId="1502" applyFont="1" applyFill="1" applyBorder="1" applyAlignment="1">
      <alignment horizontal="center"/>
    </xf>
    <xf numFmtId="9" fontId="0" fillId="0" borderId="0" xfId="0" applyNumberFormat="1"/>
    <xf numFmtId="0" fontId="13" fillId="11" borderId="0" xfId="0" applyFont="1" applyFill="1"/>
    <xf numFmtId="0" fontId="0" fillId="11" borderId="7" xfId="0" applyFill="1" applyBorder="1" applyAlignment="1">
      <alignment horizontal="center" vertical="center"/>
    </xf>
    <xf numFmtId="0" fontId="0" fillId="11" borderId="6" xfId="0" applyFill="1" applyBorder="1" applyAlignment="1">
      <alignment vertical="center"/>
    </xf>
    <xf numFmtId="4" fontId="0" fillId="11" borderId="15" xfId="0" applyNumberFormat="1" applyFill="1" applyBorder="1" applyAlignment="1">
      <alignment vertical="center"/>
    </xf>
    <xf numFmtId="187" fontId="9" fillId="11" borderId="16" xfId="736" applyNumberFormat="1" applyFont="1" applyFill="1" applyBorder="1" applyAlignment="1">
      <alignment vertical="center"/>
    </xf>
    <xf numFmtId="4" fontId="0" fillId="11" borderId="16" xfId="0" applyNumberFormat="1" applyFill="1" applyBorder="1" applyAlignment="1">
      <alignment vertical="center"/>
    </xf>
    <xf numFmtId="187" fontId="9" fillId="11" borderId="16" xfId="736" applyNumberFormat="1" applyFont="1" applyFill="1" applyBorder="1" applyAlignment="1">
      <alignment horizontal="center" vertical="center"/>
    </xf>
    <xf numFmtId="173" fontId="0" fillId="11" borderId="16" xfId="0" applyNumberFormat="1" applyFill="1" applyBorder="1" applyAlignment="1">
      <alignment vertical="center"/>
    </xf>
    <xf numFmtId="173" fontId="9" fillId="11" borderId="16" xfId="0" applyNumberFormat="1" applyFont="1" applyFill="1" applyBorder="1" applyAlignment="1">
      <alignment horizontal="center" vertical="center"/>
    </xf>
    <xf numFmtId="4" fontId="0" fillId="11" borderId="0" xfId="0" applyNumberFormat="1" applyFill="1" applyAlignment="1">
      <alignment vertical="center"/>
    </xf>
    <xf numFmtId="0" fontId="18" fillId="0" borderId="0" xfId="1476" applyFont="1" applyAlignment="1">
      <alignment wrapText="1"/>
    </xf>
    <xf numFmtId="0" fontId="10" fillId="0" borderId="0" xfId="1476"/>
    <xf numFmtId="4" fontId="8" fillId="0" borderId="57" xfId="0" applyNumberFormat="1" applyFont="1" applyBorder="1" applyAlignment="1">
      <alignment vertical="center"/>
    </xf>
    <xf numFmtId="187" fontId="23" fillId="0" borderId="58" xfId="736" applyNumberFormat="1" applyFont="1" applyFill="1" applyBorder="1" applyAlignment="1">
      <alignment vertical="center"/>
    </xf>
    <xf numFmtId="4" fontId="8" fillId="0" borderId="58" xfId="0" applyNumberFormat="1" applyFont="1" applyBorder="1" applyAlignment="1">
      <alignment vertical="center"/>
    </xf>
    <xf numFmtId="173" fontId="8" fillId="0" borderId="58" xfId="0" applyNumberFormat="1" applyFont="1" applyBorder="1" applyAlignment="1">
      <alignment vertical="center"/>
    </xf>
    <xf numFmtId="173" fontId="23" fillId="0" borderId="58" xfId="0" applyNumberFormat="1" applyFont="1" applyBorder="1" applyAlignment="1">
      <alignment horizontal="center" vertical="center"/>
    </xf>
    <xf numFmtId="0" fontId="0" fillId="11" borderId="7" xfId="0" applyFill="1" applyBorder="1" applyAlignment="1">
      <alignment vertical="center"/>
    </xf>
    <xf numFmtId="0" fontId="0" fillId="11" borderId="59" xfId="0" applyFill="1" applyBorder="1" applyAlignment="1">
      <alignment vertical="center"/>
    </xf>
    <xf numFmtId="4" fontId="0" fillId="11" borderId="59" xfId="0" applyNumberFormat="1" applyFill="1" applyBorder="1" applyAlignment="1">
      <alignment vertical="center"/>
    </xf>
    <xf numFmtId="0" fontId="10" fillId="11" borderId="59" xfId="0" applyFont="1" applyFill="1" applyBorder="1" applyAlignment="1">
      <alignment vertical="center"/>
    </xf>
    <xf numFmtId="173" fontId="0" fillId="11" borderId="59" xfId="0" applyNumberFormat="1" applyFill="1" applyBorder="1" applyAlignment="1">
      <alignment vertical="center"/>
    </xf>
    <xf numFmtId="0" fontId="0" fillId="11" borderId="60" xfId="0" applyFill="1" applyBorder="1" applyAlignment="1">
      <alignment horizontal="center" vertical="center"/>
    </xf>
    <xf numFmtId="173" fontId="9" fillId="11" borderId="21" xfId="0" applyNumberFormat="1" applyFont="1" applyFill="1" applyBorder="1" applyAlignment="1">
      <alignment horizontal="center" vertical="center"/>
    </xf>
    <xf numFmtId="4" fontId="0" fillId="11" borderId="21" xfId="0" applyNumberFormat="1" applyFill="1" applyBorder="1" applyAlignment="1">
      <alignment vertical="center"/>
    </xf>
    <xf numFmtId="173" fontId="0" fillId="11" borderId="21" xfId="0" applyNumberFormat="1" applyFill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173" fontId="23" fillId="0" borderId="62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vertical="center"/>
    </xf>
    <xf numFmtId="173" fontId="8" fillId="0" borderId="62" xfId="0" applyNumberFormat="1" applyFont="1" applyBorder="1" applyAlignment="1">
      <alignment vertical="center"/>
    </xf>
    <xf numFmtId="0" fontId="9" fillId="11" borderId="63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173" fontId="8" fillId="11" borderId="29" xfId="0" applyNumberFormat="1" applyFont="1" applyFill="1" applyBorder="1" applyAlignment="1">
      <alignment vertical="center"/>
    </xf>
    <xf numFmtId="173" fontId="23" fillId="0" borderId="29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vertical="center"/>
    </xf>
    <xf numFmtId="2" fontId="23" fillId="0" borderId="29" xfId="0" applyNumberFormat="1" applyFont="1" applyBorder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173" fontId="9" fillId="11" borderId="64" xfId="0" applyNumberFormat="1" applyFont="1" applyFill="1" applyBorder="1" applyAlignment="1">
      <alignment vertical="center"/>
    </xf>
    <xf numFmtId="173" fontId="9" fillId="11" borderId="65" xfId="0" applyNumberFormat="1" applyFont="1" applyFill="1" applyBorder="1" applyAlignment="1">
      <alignment vertical="center"/>
    </xf>
    <xf numFmtId="173" fontId="23" fillId="0" borderId="66" xfId="0" applyNumberFormat="1" applyFont="1" applyBorder="1" applyAlignment="1">
      <alignment vertical="center"/>
    </xf>
    <xf numFmtId="173" fontId="10" fillId="11" borderId="67" xfId="0" applyNumberFormat="1" applyFont="1" applyFill="1" applyBorder="1" applyAlignment="1">
      <alignment vertical="center"/>
    </xf>
    <xf numFmtId="4" fontId="0" fillId="11" borderId="67" xfId="0" applyNumberFormat="1" applyFill="1" applyBorder="1" applyAlignment="1">
      <alignment vertical="center"/>
    </xf>
    <xf numFmtId="0" fontId="9" fillId="11" borderId="0" xfId="0" applyFont="1" applyFill="1" applyAlignment="1">
      <alignment vertical="center"/>
    </xf>
    <xf numFmtId="169" fontId="8" fillId="11" borderId="68" xfId="0" applyNumberFormat="1" applyFont="1" applyFill="1" applyBorder="1" applyAlignment="1">
      <alignment vertical="center"/>
    </xf>
    <xf numFmtId="169" fontId="8" fillId="11" borderId="0" xfId="0" applyNumberFormat="1" applyFont="1" applyFill="1" applyAlignment="1">
      <alignment vertical="center"/>
    </xf>
    <xf numFmtId="0" fontId="0" fillId="11" borderId="69" xfId="0" applyFill="1" applyBorder="1" applyAlignment="1">
      <alignment vertical="center"/>
    </xf>
    <xf numFmtId="0" fontId="0" fillId="11" borderId="51" xfId="0" applyFill="1" applyBorder="1" applyAlignment="1">
      <alignment vertical="center"/>
    </xf>
    <xf numFmtId="173" fontId="23" fillId="0" borderId="70" xfId="0" applyNumberFormat="1" applyFont="1" applyBorder="1" applyAlignment="1">
      <alignment vertical="center"/>
    </xf>
    <xf numFmtId="0" fontId="10" fillId="11" borderId="0" xfId="0" applyFont="1" applyFill="1" applyAlignment="1">
      <alignment vertical="center"/>
    </xf>
    <xf numFmtId="4" fontId="0" fillId="11" borderId="63" xfId="0" applyNumberFormat="1" applyFill="1" applyBorder="1" applyAlignment="1">
      <alignment vertical="center"/>
    </xf>
    <xf numFmtId="173" fontId="0" fillId="0" borderId="29" xfId="0" applyNumberFormat="1" applyBorder="1" applyAlignment="1">
      <alignment vertical="center"/>
    </xf>
    <xf numFmtId="43" fontId="9" fillId="11" borderId="16" xfId="736" applyFont="1" applyFill="1" applyBorder="1" applyAlignment="1">
      <alignment vertical="center"/>
    </xf>
    <xf numFmtId="43" fontId="23" fillId="0" borderId="58" xfId="736" applyFont="1" applyFill="1" applyBorder="1" applyAlignment="1">
      <alignment vertical="center"/>
    </xf>
    <xf numFmtId="0" fontId="9" fillId="11" borderId="59" xfId="0" applyFont="1" applyFill="1" applyBorder="1" applyAlignment="1">
      <alignment vertical="center"/>
    </xf>
    <xf numFmtId="0" fontId="0" fillId="11" borderId="60" xfId="0" applyFill="1" applyBorder="1" applyAlignment="1">
      <alignment vertical="center"/>
    </xf>
    <xf numFmtId="2" fontId="9" fillId="11" borderId="0" xfId="0" applyNumberFormat="1" applyFont="1" applyFill="1" applyAlignment="1">
      <alignment horizontal="center" vertical="center"/>
    </xf>
    <xf numFmtId="0" fontId="45" fillId="0" borderId="0" xfId="0" applyFont="1"/>
    <xf numFmtId="0" fontId="8" fillId="11" borderId="7" xfId="0" applyFont="1" applyFill="1" applyBorder="1"/>
    <xf numFmtId="168" fontId="8" fillId="11" borderId="12" xfId="1502" applyNumberFormat="1" applyFont="1" applyFill="1" applyBorder="1"/>
    <xf numFmtId="168" fontId="8" fillId="11" borderId="13" xfId="1502" applyNumberFormat="1" applyFont="1" applyFill="1" applyBorder="1"/>
    <xf numFmtId="43" fontId="8" fillId="11" borderId="9" xfId="736" applyFont="1" applyFill="1" applyBorder="1"/>
    <xf numFmtId="168" fontId="0" fillId="11" borderId="0" xfId="0" applyNumberFormat="1" applyFill="1"/>
    <xf numFmtId="4" fontId="10" fillId="0" borderId="0" xfId="0" applyNumberFormat="1" applyFont="1"/>
    <xf numFmtId="4" fontId="0" fillId="11" borderId="15" xfId="0" applyNumberFormat="1" applyFill="1" applyBorder="1" applyAlignment="1">
      <alignment horizontal="center" vertical="center"/>
    </xf>
    <xf numFmtId="4" fontId="0" fillId="11" borderId="16" xfId="0" applyNumberFormat="1" applyFill="1" applyBorder="1" applyAlignment="1">
      <alignment horizontal="center" vertical="center"/>
    </xf>
    <xf numFmtId="4" fontId="0" fillId="11" borderId="0" xfId="0" applyNumberFormat="1" applyFill="1" applyAlignment="1">
      <alignment horizontal="center" vertical="center"/>
    </xf>
    <xf numFmtId="4" fontId="8" fillId="11" borderId="57" xfId="0" applyNumberFormat="1" applyFont="1" applyFill="1" applyBorder="1" applyAlignment="1">
      <alignment horizontal="center" vertical="center"/>
    </xf>
    <xf numFmtId="4" fontId="8" fillId="11" borderId="58" xfId="0" applyNumberFormat="1" applyFont="1" applyFill="1" applyBorder="1" applyAlignment="1">
      <alignment horizontal="center" vertical="center"/>
    </xf>
    <xf numFmtId="4" fontId="0" fillId="11" borderId="59" xfId="0" applyNumberFormat="1" applyFill="1" applyBorder="1" applyAlignment="1">
      <alignment horizontal="center" vertical="center"/>
    </xf>
    <xf numFmtId="173" fontId="0" fillId="11" borderId="59" xfId="0" applyNumberFormat="1" applyFill="1" applyBorder="1" applyAlignment="1">
      <alignment horizontal="center" vertical="center"/>
    </xf>
    <xf numFmtId="4" fontId="0" fillId="11" borderId="21" xfId="0" applyNumberFormat="1" applyFill="1" applyBorder="1" applyAlignment="1">
      <alignment horizontal="center" vertical="center"/>
    </xf>
    <xf numFmtId="4" fontId="8" fillId="11" borderId="61" xfId="0" applyNumberFormat="1" applyFont="1" applyFill="1" applyBorder="1" applyAlignment="1">
      <alignment horizontal="center" vertical="center"/>
    </xf>
    <xf numFmtId="4" fontId="8" fillId="11" borderId="62" xfId="0" applyNumberFormat="1" applyFont="1" applyFill="1" applyBorder="1" applyAlignment="1">
      <alignment horizontal="center" vertical="center"/>
    </xf>
    <xf numFmtId="4" fontId="8" fillId="11" borderId="71" xfId="0" applyNumberFormat="1" applyFont="1" applyFill="1" applyBorder="1" applyAlignment="1">
      <alignment horizontal="center" vertical="center"/>
    </xf>
    <xf numFmtId="4" fontId="8" fillId="11" borderId="2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4" fontId="0" fillId="11" borderId="67" xfId="0" applyNumberFormat="1" applyFill="1" applyBorder="1" applyAlignment="1">
      <alignment horizontal="center" vertical="center"/>
    </xf>
    <xf numFmtId="4" fontId="8" fillId="11" borderId="59" xfId="0" applyNumberFormat="1" applyFont="1" applyFill="1" applyBorder="1" applyAlignment="1">
      <alignment horizontal="center" vertical="center"/>
    </xf>
    <xf numFmtId="4" fontId="0" fillId="11" borderId="14" xfId="0" applyNumberFormat="1" applyFill="1" applyBorder="1" applyAlignment="1">
      <alignment horizontal="center" vertical="center"/>
    </xf>
    <xf numFmtId="0" fontId="0" fillId="11" borderId="26" xfId="0" applyFill="1" applyBorder="1"/>
    <xf numFmtId="0" fontId="0" fillId="0" borderId="0" xfId="0" applyAlignment="1">
      <alignment horizontal="center" vertical="center"/>
    </xf>
    <xf numFmtId="0" fontId="8" fillId="11" borderId="72" xfId="0" applyFont="1" applyFill="1" applyBorder="1" applyAlignment="1">
      <alignment horizontal="centerContinuous"/>
    </xf>
    <xf numFmtId="0" fontId="8" fillId="11" borderId="63" xfId="0" applyFont="1" applyFill="1" applyBorder="1" applyAlignment="1">
      <alignment horizontal="centerContinuous"/>
    </xf>
    <xf numFmtId="0" fontId="8" fillId="11" borderId="0" xfId="0" applyFont="1" applyFill="1" applyAlignment="1">
      <alignment horizontal="center" vertical="center"/>
    </xf>
    <xf numFmtId="2" fontId="0" fillId="11" borderId="74" xfId="0" applyNumberFormat="1" applyFill="1" applyBorder="1" applyAlignment="1">
      <alignment horizontal="center"/>
    </xf>
    <xf numFmtId="2" fontId="0" fillId="11" borderId="75" xfId="0" applyNumberFormat="1" applyFill="1" applyBorder="1" applyAlignment="1">
      <alignment horizontal="center"/>
    </xf>
    <xf numFmtId="0" fontId="41" fillId="11" borderId="0" xfId="0" applyFont="1" applyFill="1"/>
    <xf numFmtId="0" fontId="17" fillId="11" borderId="10" xfId="0" applyFont="1" applyFill="1" applyBorder="1" applyAlignment="1">
      <alignment horizontal="center" vertical="center"/>
    </xf>
    <xf numFmtId="189" fontId="0" fillId="11" borderId="0" xfId="0" applyNumberFormat="1" applyFill="1"/>
    <xf numFmtId="0" fontId="10" fillId="0" borderId="0" xfId="768"/>
    <xf numFmtId="0" fontId="8" fillId="11" borderId="0" xfId="768" applyFont="1" applyFill="1" applyAlignment="1">
      <alignment horizontal="left"/>
    </xf>
    <xf numFmtId="0" fontId="10" fillId="11" borderId="0" xfId="768" applyFill="1"/>
    <xf numFmtId="0" fontId="21" fillId="11" borderId="0" xfId="768" applyFont="1" applyFill="1"/>
    <xf numFmtId="0" fontId="8" fillId="11" borderId="0" xfId="768" applyFont="1" applyFill="1"/>
    <xf numFmtId="0" fontId="22" fillId="11" borderId="0" xfId="768" applyFont="1" applyFill="1"/>
    <xf numFmtId="0" fontId="8" fillId="11" borderId="7" xfId="768" applyFont="1" applyFill="1" applyBorder="1" applyAlignment="1">
      <alignment horizontal="left"/>
    </xf>
    <xf numFmtId="0" fontId="10" fillId="11" borderId="36" xfId="768" applyFill="1" applyBorder="1"/>
    <xf numFmtId="0" fontId="24" fillId="11" borderId="7" xfId="768" applyFont="1" applyFill="1" applyBorder="1" applyAlignment="1">
      <alignment horizontal="center"/>
    </xf>
    <xf numFmtId="3" fontId="10" fillId="11" borderId="6" xfId="768" applyNumberFormat="1" applyFill="1" applyBorder="1" applyAlignment="1">
      <alignment horizontal="right" indent="1"/>
    </xf>
    <xf numFmtId="190" fontId="18" fillId="0" borderId="76" xfId="1462" applyNumberFormat="1" applyFont="1" applyBorder="1" applyAlignment="1">
      <alignment horizontal="right" vertical="center"/>
    </xf>
    <xf numFmtId="190" fontId="8" fillId="11" borderId="36" xfId="768" applyNumberFormat="1" applyFont="1" applyFill="1" applyBorder="1" applyAlignment="1">
      <alignment horizontal="right" indent="1"/>
    </xf>
    <xf numFmtId="0" fontId="10" fillId="11" borderId="7" xfId="768" applyFill="1" applyBorder="1"/>
    <xf numFmtId="3" fontId="23" fillId="11" borderId="6" xfId="1502" applyNumberFormat="1" applyFont="1" applyFill="1" applyBorder="1" applyAlignment="1">
      <alignment horizontal="center"/>
    </xf>
    <xf numFmtId="190" fontId="23" fillId="11" borderId="76" xfId="1502" applyNumberFormat="1" applyFont="1" applyFill="1" applyBorder="1" applyAlignment="1">
      <alignment horizontal="center"/>
    </xf>
    <xf numFmtId="9" fontId="23" fillId="11" borderId="36" xfId="1502" applyFont="1" applyFill="1" applyBorder="1" applyAlignment="1">
      <alignment horizontal="center"/>
    </xf>
    <xf numFmtId="190" fontId="18" fillId="0" borderId="6" xfId="1462" applyNumberFormat="1" applyFont="1" applyBorder="1" applyAlignment="1">
      <alignment horizontal="right" vertical="center"/>
    </xf>
    <xf numFmtId="0" fontId="10" fillId="11" borderId="77" xfId="768" applyFill="1" applyBorder="1" applyAlignment="1">
      <alignment horizontal="left"/>
    </xf>
    <xf numFmtId="190" fontId="10" fillId="11" borderId="78" xfId="768" applyNumberFormat="1" applyFill="1" applyBorder="1"/>
    <xf numFmtId="190" fontId="23" fillId="11" borderId="79" xfId="1502" applyNumberFormat="1" applyFont="1" applyFill="1" applyBorder="1" applyAlignment="1">
      <alignment horizontal="center"/>
    </xf>
    <xf numFmtId="9" fontId="23" fillId="11" borderId="56" xfId="1502" applyFont="1" applyFill="1" applyBorder="1" applyAlignment="1">
      <alignment horizontal="center"/>
    </xf>
    <xf numFmtId="0" fontId="8" fillId="11" borderId="7" xfId="768" applyFont="1" applyFill="1" applyBorder="1" applyAlignment="1">
      <alignment horizontal="center"/>
    </xf>
    <xf numFmtId="190" fontId="8" fillId="11" borderId="15" xfId="768" applyNumberFormat="1" applyFont="1" applyFill="1" applyBorder="1" applyAlignment="1">
      <alignment horizontal="right" indent="1"/>
    </xf>
    <xf numFmtId="190" fontId="19" fillId="11" borderId="36" xfId="768" applyNumberFormat="1" applyFont="1" applyFill="1" applyBorder="1" applyAlignment="1">
      <alignment horizontal="right" indent="1"/>
    </xf>
    <xf numFmtId="0" fontId="10" fillId="11" borderId="8" xfId="768" applyFill="1" applyBorder="1"/>
    <xf numFmtId="168" fontId="23" fillId="11" borderId="13" xfId="1502" applyNumberFormat="1" applyFont="1" applyFill="1" applyBorder="1" applyAlignment="1">
      <alignment horizontal="center"/>
    </xf>
    <xf numFmtId="0" fontId="10" fillId="11" borderId="9" xfId="768" applyFill="1" applyBorder="1"/>
    <xf numFmtId="169" fontId="10" fillId="11" borderId="0" xfId="768" applyNumberFormat="1" applyFill="1"/>
    <xf numFmtId="3" fontId="10" fillId="11" borderId="0" xfId="768" applyNumberFormat="1" applyFill="1"/>
    <xf numFmtId="170" fontId="10" fillId="11" borderId="0" xfId="768" applyNumberFormat="1" applyFill="1"/>
    <xf numFmtId="0" fontId="10" fillId="0" borderId="0" xfId="1482"/>
    <xf numFmtId="190" fontId="18" fillId="0" borderId="6" xfId="768" applyNumberFormat="1" applyFont="1" applyBorder="1" applyAlignment="1">
      <alignment horizontal="right" vertical="center"/>
    </xf>
    <xf numFmtId="190" fontId="18" fillId="0" borderId="76" xfId="768" applyNumberFormat="1" applyFont="1" applyBorder="1" applyAlignment="1">
      <alignment horizontal="right" vertical="center"/>
    </xf>
    <xf numFmtId="190" fontId="8" fillId="11" borderId="36" xfId="768" applyNumberFormat="1" applyFont="1" applyFill="1" applyBorder="1"/>
    <xf numFmtId="190" fontId="10" fillId="11" borderId="6" xfId="1502" applyNumberFormat="1" applyFont="1" applyFill="1" applyBorder="1" applyAlignment="1"/>
    <xf numFmtId="190" fontId="10" fillId="11" borderId="76" xfId="768" applyNumberFormat="1" applyFill="1" applyBorder="1"/>
    <xf numFmtId="190" fontId="23" fillId="11" borderId="78" xfId="1502" applyNumberFormat="1" applyFont="1" applyFill="1" applyBorder="1" applyAlignment="1">
      <alignment horizontal="center"/>
    </xf>
    <xf numFmtId="190" fontId="8" fillId="11" borderId="15" xfId="768" applyNumberFormat="1" applyFont="1" applyFill="1" applyBorder="1"/>
    <xf numFmtId="0" fontId="9" fillId="11" borderId="0" xfId="768" applyFont="1" applyFill="1"/>
    <xf numFmtId="1" fontId="10" fillId="11" borderId="0" xfId="768" applyNumberFormat="1" applyFill="1"/>
    <xf numFmtId="171" fontId="10" fillId="11" borderId="0" xfId="768" applyNumberFormat="1" applyFill="1"/>
    <xf numFmtId="2" fontId="9" fillId="11" borderId="0" xfId="768" applyNumberFormat="1" applyFont="1" applyFill="1"/>
    <xf numFmtId="190" fontId="8" fillId="11" borderId="6" xfId="1502" applyNumberFormat="1" applyFont="1" applyFill="1" applyBorder="1" applyAlignment="1">
      <alignment horizontal="center"/>
    </xf>
    <xf numFmtId="190" fontId="8" fillId="11" borderId="76" xfId="1502" applyNumberFormat="1" applyFont="1" applyFill="1" applyBorder="1" applyAlignment="1">
      <alignment horizontal="center"/>
    </xf>
    <xf numFmtId="190" fontId="23" fillId="11" borderId="6" xfId="1502" applyNumberFormat="1" applyFont="1" applyFill="1" applyBorder="1" applyAlignment="1">
      <alignment horizontal="center"/>
    </xf>
    <xf numFmtId="190" fontId="23" fillId="11" borderId="76" xfId="1502" applyNumberFormat="1" applyFont="1" applyFill="1" applyBorder="1" applyAlignment="1" applyProtection="1">
      <alignment horizontal="center"/>
      <protection locked="0"/>
    </xf>
    <xf numFmtId="9" fontId="23" fillId="11" borderId="36" xfId="1502" applyFont="1" applyFill="1" applyBorder="1" applyAlignment="1" applyProtection="1">
      <alignment horizontal="center"/>
      <protection locked="0"/>
    </xf>
    <xf numFmtId="190" fontId="8" fillId="11" borderId="36" xfId="768" applyNumberFormat="1" applyFont="1" applyFill="1" applyBorder="1" applyProtection="1">
      <protection locked="0"/>
    </xf>
    <xf numFmtId="0" fontId="10" fillId="11" borderId="7" xfId="768" applyFill="1" applyBorder="1" applyAlignment="1">
      <alignment horizontal="left"/>
    </xf>
    <xf numFmtId="0" fontId="10" fillId="11" borderId="77" xfId="768" applyFill="1" applyBorder="1"/>
    <xf numFmtId="190" fontId="10" fillId="11" borderId="78" xfId="1502" applyNumberFormat="1" applyFont="1" applyFill="1" applyBorder="1"/>
    <xf numFmtId="190" fontId="8" fillId="11" borderId="79" xfId="1502" applyNumberFormat="1" applyFont="1" applyFill="1" applyBorder="1" applyAlignment="1" applyProtection="1">
      <alignment horizontal="center"/>
      <protection locked="0"/>
    </xf>
    <xf numFmtId="9" fontId="23" fillId="11" borderId="80" xfId="1502" applyFont="1" applyFill="1" applyBorder="1" applyAlignment="1" applyProtection="1">
      <alignment horizontal="center"/>
      <protection locked="0"/>
    </xf>
    <xf numFmtId="190" fontId="8" fillId="11" borderId="15" xfId="768" applyNumberFormat="1" applyFont="1" applyFill="1" applyBorder="1" applyProtection="1">
      <protection locked="0"/>
    </xf>
    <xf numFmtId="190" fontId="19" fillId="11" borderId="36" xfId="768" applyNumberFormat="1" applyFont="1" applyFill="1" applyBorder="1" applyProtection="1">
      <protection locked="0"/>
    </xf>
    <xf numFmtId="168" fontId="23" fillId="11" borderId="13" xfId="1502" applyNumberFormat="1" applyFont="1" applyFill="1" applyBorder="1" applyAlignment="1" applyProtection="1">
      <alignment horizontal="center"/>
      <protection locked="0"/>
    </xf>
    <xf numFmtId="0" fontId="10" fillId="11" borderId="9" xfId="768" applyFill="1" applyBorder="1" applyProtection="1">
      <protection locked="0"/>
    </xf>
    <xf numFmtId="10" fontId="10" fillId="11" borderId="0" xfId="1502" applyNumberFormat="1" applyFont="1" applyFill="1"/>
    <xf numFmtId="168" fontId="10" fillId="11" borderId="0" xfId="1502" applyNumberFormat="1" applyFont="1" applyFill="1"/>
    <xf numFmtId="2" fontId="10" fillId="11" borderId="0" xfId="768" applyNumberFormat="1" applyFill="1"/>
    <xf numFmtId="2" fontId="23" fillId="0" borderId="0" xfId="768" applyNumberFormat="1" applyFont="1"/>
    <xf numFmtId="2" fontId="10" fillId="0" borderId="0" xfId="768" applyNumberFormat="1"/>
    <xf numFmtId="0" fontId="19" fillId="11" borderId="0" xfId="768" applyFont="1" applyFill="1"/>
    <xf numFmtId="165" fontId="26" fillId="11" borderId="0" xfId="726" applyFont="1" applyFill="1" applyBorder="1" applyAlignment="1" applyProtection="1">
      <alignment horizontal="right"/>
    </xf>
    <xf numFmtId="172" fontId="23" fillId="11" borderId="0" xfId="1502" applyNumberFormat="1" applyFont="1" applyFill="1" applyBorder="1" applyAlignment="1">
      <alignment horizontal="center"/>
    </xf>
    <xf numFmtId="174" fontId="26" fillId="11" borderId="0" xfId="768" applyNumberFormat="1" applyFont="1" applyFill="1" applyAlignment="1">
      <alignment horizontal="right"/>
    </xf>
    <xf numFmtId="175" fontId="24" fillId="11" borderId="0" xfId="768" applyNumberFormat="1" applyFont="1" applyFill="1"/>
    <xf numFmtId="165" fontId="24" fillId="11" borderId="0" xfId="726" applyFont="1" applyFill="1" applyBorder="1"/>
    <xf numFmtId="165" fontId="24" fillId="11" borderId="0" xfId="726" applyFont="1" applyFill="1" applyBorder="1" applyAlignment="1">
      <alignment horizontal="right"/>
    </xf>
    <xf numFmtId="174" fontId="24" fillId="11" borderId="0" xfId="768" applyNumberFormat="1" applyFont="1" applyFill="1"/>
    <xf numFmtId="177" fontId="10" fillId="11" borderId="0" xfId="768" applyNumberFormat="1" applyFill="1"/>
    <xf numFmtId="0" fontId="11" fillId="11" borderId="0" xfId="768" applyFont="1" applyFill="1" applyAlignment="1">
      <alignment horizontal="centerContinuous"/>
    </xf>
    <xf numFmtId="0" fontId="25" fillId="11" borderId="0" xfId="768" applyFont="1" applyFill="1" applyAlignment="1" applyProtection="1">
      <alignment horizontal="center"/>
      <protection locked="0"/>
    </xf>
    <xf numFmtId="165" fontId="18" fillId="11" borderId="0" xfId="726" applyFont="1" applyFill="1" applyBorder="1" applyAlignment="1" applyProtection="1">
      <alignment horizontal="right"/>
    </xf>
    <xf numFmtId="172" fontId="10" fillId="11" borderId="0" xfId="768" applyNumberFormat="1" applyFill="1"/>
    <xf numFmtId="191" fontId="19" fillId="11" borderId="81" xfId="726" applyNumberFormat="1" applyFont="1" applyFill="1" applyBorder="1"/>
    <xf numFmtId="165" fontId="19" fillId="11" borderId="0" xfId="726" applyFont="1" applyFill="1" applyBorder="1"/>
    <xf numFmtId="174" fontId="10" fillId="11" borderId="0" xfId="768" applyNumberFormat="1" applyFill="1"/>
    <xf numFmtId="165" fontId="10" fillId="11" borderId="0" xfId="768" applyNumberFormat="1" applyFill="1"/>
    <xf numFmtId="0" fontId="27" fillId="11" borderId="0" xfId="768" applyFont="1" applyFill="1"/>
    <xf numFmtId="191" fontId="19" fillId="11" borderId="73" xfId="768" applyNumberFormat="1" applyFont="1" applyFill="1" applyBorder="1" applyAlignment="1">
      <alignment horizontal="right" vertical="center" indent="1"/>
    </xf>
    <xf numFmtId="0" fontId="19" fillId="11" borderId="0" xfId="768" applyFont="1" applyFill="1" applyAlignment="1">
      <alignment horizontal="left"/>
    </xf>
    <xf numFmtId="0" fontId="7" fillId="11" borderId="0" xfId="768" applyFont="1" applyFill="1" applyAlignment="1">
      <alignment horizontal="left"/>
    </xf>
    <xf numFmtId="0" fontId="8" fillId="11" borderId="0" xfId="0" applyFont="1" applyFill="1" applyAlignment="1">
      <alignment horizontal="left" vertical="center"/>
    </xf>
    <xf numFmtId="4" fontId="35" fillId="11" borderId="82" xfId="1470" applyNumberFormat="1" applyFont="1" applyFill="1" applyBorder="1" applyAlignment="1">
      <alignment horizontal="right" vertical="center"/>
    </xf>
    <xf numFmtId="4" fontId="33" fillId="11" borderId="50" xfId="1470" applyNumberFormat="1" applyFont="1" applyFill="1" applyBorder="1" applyAlignment="1">
      <alignment horizontal="right" vertical="center"/>
    </xf>
    <xf numFmtId="4" fontId="10" fillId="11" borderId="82" xfId="0" applyNumberFormat="1" applyFont="1" applyFill="1" applyBorder="1" applyAlignment="1">
      <alignment vertical="center"/>
    </xf>
    <xf numFmtId="4" fontId="33" fillId="11" borderId="82" xfId="1470" applyNumberFormat="1" applyFont="1" applyFill="1" applyBorder="1" applyAlignment="1">
      <alignment horizontal="right" vertical="center"/>
    </xf>
    <xf numFmtId="0" fontId="10" fillId="11" borderId="6" xfId="768" applyFill="1" applyBorder="1"/>
    <xf numFmtId="0" fontId="10" fillId="11" borderId="76" xfId="768" applyFill="1" applyBorder="1"/>
    <xf numFmtId="4" fontId="19" fillId="11" borderId="63" xfId="0" applyNumberFormat="1" applyFont="1" applyFill="1" applyBorder="1" applyAlignment="1">
      <alignment vertical="center"/>
    </xf>
    <xf numFmtId="0" fontId="9" fillId="11" borderId="83" xfId="0" applyFont="1" applyFill="1" applyBorder="1" applyAlignment="1">
      <alignment horizontal="right" vertical="center"/>
    </xf>
    <xf numFmtId="191" fontId="18" fillId="11" borderId="35" xfId="1471" applyNumberFormat="1" applyFont="1" applyFill="1" applyBorder="1" applyAlignment="1">
      <alignment horizontal="right" vertical="center"/>
    </xf>
    <xf numFmtId="191" fontId="18" fillId="11" borderId="84" xfId="1471" applyNumberFormat="1" applyFont="1" applyFill="1" applyBorder="1" applyAlignment="1">
      <alignment horizontal="right" vertical="center"/>
    </xf>
    <xf numFmtId="191" fontId="18" fillId="11" borderId="16" xfId="1471" applyNumberFormat="1" applyFont="1" applyFill="1" applyBorder="1" applyAlignment="1">
      <alignment horizontal="right" vertical="center"/>
    </xf>
    <xf numFmtId="191" fontId="18" fillId="11" borderId="16" xfId="1471" applyNumberFormat="1" applyFont="1" applyFill="1" applyBorder="1" applyAlignment="1">
      <alignment horizontal="right" vertical="center" wrapText="1"/>
    </xf>
    <xf numFmtId="191" fontId="18" fillId="11" borderId="0" xfId="1471" applyNumberFormat="1" applyFont="1" applyFill="1" applyAlignment="1">
      <alignment horizontal="right" vertical="center"/>
    </xf>
    <xf numFmtId="191" fontId="18" fillId="11" borderId="87" xfId="1471" applyNumberFormat="1" applyFont="1" applyFill="1" applyBorder="1" applyAlignment="1">
      <alignment horizontal="right" vertical="center" wrapText="1"/>
    </xf>
    <xf numFmtId="191" fontId="18" fillId="11" borderId="0" xfId="1471" applyNumberFormat="1" applyFont="1" applyFill="1" applyAlignment="1">
      <alignment horizontal="right" vertical="center" wrapText="1"/>
    </xf>
    <xf numFmtId="191" fontId="8" fillId="11" borderId="36" xfId="0" applyNumberFormat="1" applyFont="1" applyFill="1" applyBorder="1" applyAlignment="1">
      <alignment vertical="center"/>
    </xf>
    <xf numFmtId="167" fontId="8" fillId="11" borderId="36" xfId="0" applyNumberFormat="1" applyFont="1" applyFill="1" applyBorder="1" applyAlignment="1">
      <alignment vertical="center"/>
    </xf>
    <xf numFmtId="167" fontId="8" fillId="11" borderId="33" xfId="0" applyNumberFormat="1" applyFont="1" applyFill="1" applyBorder="1" applyAlignment="1">
      <alignment vertical="center"/>
    </xf>
    <xf numFmtId="4" fontId="19" fillId="11" borderId="89" xfId="734" applyNumberFormat="1" applyFont="1" applyFill="1" applyBorder="1" applyAlignment="1">
      <alignment vertical="center"/>
    </xf>
    <xf numFmtId="4" fontId="19" fillId="11" borderId="90" xfId="734" applyNumberFormat="1" applyFont="1" applyFill="1" applyBorder="1" applyAlignment="1">
      <alignment vertical="center"/>
    </xf>
    <xf numFmtId="4" fontId="19" fillId="11" borderId="68" xfId="734" applyNumberFormat="1" applyFont="1" applyFill="1" applyBorder="1" applyAlignment="1">
      <alignment vertical="center"/>
    </xf>
    <xf numFmtId="0" fontId="33" fillId="11" borderId="22" xfId="0" applyFont="1" applyFill="1" applyBorder="1" applyAlignment="1" applyProtection="1">
      <alignment horizontal="right" vertical="center"/>
      <protection locked="0"/>
    </xf>
    <xf numFmtId="0" fontId="33" fillId="11" borderId="6" xfId="0" applyFont="1" applyFill="1" applyBorder="1" applyAlignment="1" applyProtection="1">
      <alignment horizontal="right" vertical="center"/>
      <protection locked="0"/>
    </xf>
    <xf numFmtId="0" fontId="8" fillId="11" borderId="83" xfId="0" applyFont="1" applyFill="1" applyBorder="1" applyAlignment="1">
      <alignment vertical="center"/>
    </xf>
    <xf numFmtId="4" fontId="24" fillId="11" borderId="91" xfId="734" applyNumberFormat="1" applyFont="1" applyFill="1" applyBorder="1" applyAlignment="1">
      <alignment vertical="center"/>
    </xf>
    <xf numFmtId="4" fontId="24" fillId="11" borderId="6" xfId="734" applyNumberFormat="1" applyFont="1" applyFill="1" applyBorder="1" applyAlignment="1">
      <alignment vertical="center"/>
    </xf>
    <xf numFmtId="192" fontId="24" fillId="11" borderId="12" xfId="734" applyNumberFormat="1" applyFont="1" applyFill="1" applyBorder="1" applyAlignment="1">
      <alignment vertical="center"/>
    </xf>
    <xf numFmtId="192" fontId="19" fillId="11" borderId="28" xfId="734" applyNumberFormat="1" applyFont="1" applyFill="1" applyBorder="1" applyAlignment="1">
      <alignment vertical="center"/>
    </xf>
    <xf numFmtId="192" fontId="8" fillId="11" borderId="92" xfId="734" applyNumberFormat="1" applyFont="1" applyFill="1" applyBorder="1" applyAlignment="1">
      <alignment vertical="center"/>
    </xf>
    <xf numFmtId="192" fontId="19" fillId="11" borderId="30" xfId="734" applyNumberFormat="1" applyFont="1" applyFill="1" applyBorder="1" applyAlignment="1">
      <alignment vertical="center"/>
    </xf>
    <xf numFmtId="192" fontId="19" fillId="11" borderId="89" xfId="734" applyNumberFormat="1" applyFont="1" applyFill="1" applyBorder="1" applyAlignment="1">
      <alignment vertical="center"/>
    </xf>
    <xf numFmtId="192" fontId="8" fillId="11" borderId="36" xfId="0" applyNumberFormat="1" applyFont="1" applyFill="1" applyBorder="1" applyAlignment="1">
      <alignment vertical="center"/>
    </xf>
    <xf numFmtId="192" fontId="19" fillId="11" borderId="68" xfId="734" applyNumberFormat="1" applyFont="1" applyFill="1" applyBorder="1" applyAlignment="1">
      <alignment vertical="center"/>
    </xf>
    <xf numFmtId="4" fontId="10" fillId="11" borderId="6" xfId="747" applyNumberFormat="1" applyFont="1" applyFill="1" applyBorder="1" applyAlignment="1">
      <alignment vertical="center"/>
    </xf>
    <xf numFmtId="4" fontId="10" fillId="11" borderId="0" xfId="747" applyNumberFormat="1" applyFont="1" applyFill="1" applyBorder="1" applyAlignment="1">
      <alignment vertical="center"/>
    </xf>
    <xf numFmtId="4" fontId="33" fillId="11" borderId="12" xfId="0" quotePrefix="1" applyNumberFormat="1" applyFont="1" applyFill="1" applyBorder="1" applyAlignment="1" applyProtection="1">
      <alignment horizontal="right" vertical="center"/>
      <protection locked="0"/>
    </xf>
    <xf numFmtId="4" fontId="19" fillId="11" borderId="9" xfId="734" applyNumberFormat="1" applyFont="1" applyFill="1" applyBorder="1" applyAlignment="1">
      <alignment vertical="center"/>
    </xf>
    <xf numFmtId="189" fontId="0" fillId="11" borderId="6" xfId="0" applyNumberFormat="1" applyFill="1" applyBorder="1"/>
    <xf numFmtId="189" fontId="8" fillId="11" borderId="36" xfId="0" applyNumberFormat="1" applyFont="1" applyFill="1" applyBorder="1"/>
    <xf numFmtId="189" fontId="8" fillId="11" borderId="93" xfId="0" applyNumberFormat="1" applyFont="1" applyFill="1" applyBorder="1"/>
    <xf numFmtId="189" fontId="8" fillId="11" borderId="94" xfId="0" applyNumberFormat="1" applyFont="1" applyFill="1" applyBorder="1"/>
    <xf numFmtId="189" fontId="8" fillId="11" borderId="88" xfId="0" applyNumberFormat="1" applyFont="1" applyFill="1" applyBorder="1"/>
    <xf numFmtId="189" fontId="0" fillId="11" borderId="6" xfId="0" applyNumberFormat="1" applyFill="1" applyBorder="1" applyAlignment="1">
      <alignment horizontal="right" indent="1"/>
    </xf>
    <xf numFmtId="189" fontId="0" fillId="11" borderId="0" xfId="0" applyNumberFormat="1" applyFill="1" applyAlignment="1">
      <alignment horizontal="right" indent="1"/>
    </xf>
    <xf numFmtId="189" fontId="8" fillId="11" borderId="36" xfId="0" applyNumberFormat="1" applyFont="1" applyFill="1" applyBorder="1" applyAlignment="1">
      <alignment horizontal="right" indent="1"/>
    </xf>
    <xf numFmtId="189" fontId="8" fillId="11" borderId="42" xfId="0" applyNumberFormat="1" applyFont="1" applyFill="1" applyBorder="1" applyAlignment="1">
      <alignment horizontal="right" indent="1"/>
    </xf>
    <xf numFmtId="189" fontId="8" fillId="11" borderId="95" xfId="0" applyNumberFormat="1" applyFont="1" applyFill="1" applyBorder="1" applyAlignment="1">
      <alignment horizontal="right" indent="1"/>
    </xf>
    <xf numFmtId="189" fontId="8" fillId="11" borderId="88" xfId="0" applyNumberFormat="1" applyFont="1" applyFill="1" applyBorder="1" applyAlignment="1">
      <alignment horizontal="right" indent="1"/>
    </xf>
    <xf numFmtId="173" fontId="45" fillId="11" borderId="0" xfId="0" applyNumberFormat="1" applyFont="1" applyFill="1"/>
    <xf numFmtId="4" fontId="8" fillId="11" borderId="96" xfId="0" applyNumberFormat="1" applyFont="1" applyFill="1" applyBorder="1" applyAlignment="1">
      <alignment vertical="center"/>
    </xf>
    <xf numFmtId="191" fontId="8" fillId="0" borderId="71" xfId="0" applyNumberFormat="1" applyFont="1" applyBorder="1" applyAlignment="1">
      <alignment vertical="center"/>
    </xf>
    <xf numFmtId="191" fontId="8" fillId="0" borderId="29" xfId="0" applyNumberFormat="1" applyFont="1" applyBorder="1" applyAlignment="1">
      <alignment vertical="center"/>
    </xf>
    <xf numFmtId="191" fontId="0" fillId="11" borderId="21" xfId="0" applyNumberFormat="1" applyFill="1" applyBorder="1" applyAlignment="1">
      <alignment vertical="center"/>
    </xf>
    <xf numFmtId="191" fontId="0" fillId="11" borderId="16" xfId="0" applyNumberFormat="1" applyFill="1" applyBorder="1" applyAlignment="1">
      <alignment vertical="center"/>
    </xf>
    <xf numFmtId="191" fontId="8" fillId="0" borderId="62" xfId="0" applyNumberFormat="1" applyFont="1" applyBorder="1" applyAlignment="1">
      <alignment vertical="center"/>
    </xf>
    <xf numFmtId="191" fontId="8" fillId="0" borderId="58" xfId="0" applyNumberFormat="1" applyFont="1" applyBorder="1" applyAlignment="1">
      <alignment vertical="center"/>
    </xf>
    <xf numFmtId="191" fontId="0" fillId="11" borderId="0" xfId="0" applyNumberFormat="1" applyFill="1" applyAlignment="1">
      <alignment vertical="center"/>
    </xf>
    <xf numFmtId="191" fontId="8" fillId="0" borderId="97" xfId="0" applyNumberFormat="1" applyFont="1" applyBorder="1" applyAlignment="1">
      <alignment vertical="center"/>
    </xf>
    <xf numFmtId="191" fontId="8" fillId="0" borderId="98" xfId="0" applyNumberFormat="1" applyFont="1" applyBorder="1" applyAlignment="1">
      <alignment vertical="center"/>
    </xf>
    <xf numFmtId="191" fontId="8" fillId="0" borderId="99" xfId="0" applyNumberFormat="1" applyFont="1" applyBorder="1" applyAlignment="1">
      <alignment vertical="center"/>
    </xf>
    <xf numFmtId="191" fontId="8" fillId="0" borderId="100" xfId="0" applyNumberFormat="1" applyFont="1" applyBorder="1" applyAlignment="1">
      <alignment vertical="center"/>
    </xf>
    <xf numFmtId="191" fontId="0" fillId="11" borderId="15" xfId="0" applyNumberFormat="1" applyFill="1" applyBorder="1" applyAlignment="1">
      <alignment vertical="center"/>
    </xf>
    <xf numFmtId="191" fontId="8" fillId="0" borderId="57" xfId="0" applyNumberFormat="1" applyFont="1" applyBorder="1" applyAlignment="1">
      <alignment vertical="center"/>
    </xf>
    <xf numFmtId="191" fontId="0" fillId="11" borderId="14" xfId="0" applyNumberFormat="1" applyFill="1" applyBorder="1" applyAlignment="1">
      <alignment vertical="center"/>
    </xf>
    <xf numFmtId="191" fontId="8" fillId="0" borderId="61" xfId="0" applyNumberFormat="1" applyFont="1" applyBorder="1" applyAlignment="1">
      <alignment vertical="center"/>
    </xf>
    <xf numFmtId="191" fontId="8" fillId="11" borderId="101" xfId="0" applyNumberFormat="1" applyFont="1" applyFill="1" applyBorder="1" applyAlignment="1">
      <alignment vertical="center"/>
    </xf>
    <xf numFmtId="191" fontId="8" fillId="11" borderId="68" xfId="0" applyNumberFormat="1" applyFont="1" applyFill="1" applyBorder="1" applyAlignment="1">
      <alignment vertical="center"/>
    </xf>
    <xf numFmtId="191" fontId="8" fillId="0" borderId="102" xfId="0" applyNumberFormat="1" applyFont="1" applyBorder="1" applyAlignment="1">
      <alignment vertical="center"/>
    </xf>
    <xf numFmtId="191" fontId="8" fillId="0" borderId="103" xfId="0" applyNumberFormat="1" applyFont="1" applyBorder="1" applyAlignment="1">
      <alignment vertical="center"/>
    </xf>
    <xf numFmtId="191" fontId="8" fillId="0" borderId="63" xfId="0" applyNumberFormat="1" applyFont="1" applyBorder="1" applyAlignment="1">
      <alignment vertical="center"/>
    </xf>
    <xf numFmtId="173" fontId="9" fillId="0" borderId="63" xfId="0" applyNumberFormat="1" applyFont="1" applyBorder="1" applyAlignment="1">
      <alignment vertical="center"/>
    </xf>
    <xf numFmtId="191" fontId="8" fillId="0" borderId="104" xfId="0" applyNumberFormat="1" applyFont="1" applyBorder="1" applyAlignment="1">
      <alignment vertical="center"/>
    </xf>
    <xf numFmtId="191" fontId="8" fillId="0" borderId="73" xfId="0" applyNumberFormat="1" applyFont="1" applyBorder="1" applyAlignment="1">
      <alignment vertical="center"/>
    </xf>
    <xf numFmtId="191" fontId="19" fillId="0" borderId="73" xfId="0" applyNumberFormat="1" applyFont="1" applyBorder="1" applyAlignment="1">
      <alignment vertical="center"/>
    </xf>
    <xf numFmtId="191" fontId="10" fillId="11" borderId="6" xfId="736" applyNumberFormat="1" applyFill="1" applyBorder="1"/>
    <xf numFmtId="191" fontId="10" fillId="11" borderId="15" xfId="736" applyNumberFormat="1" applyFill="1" applyBorder="1"/>
    <xf numFmtId="191" fontId="8" fillId="11" borderId="36" xfId="736" applyNumberFormat="1" applyFont="1" applyFill="1" applyBorder="1"/>
    <xf numFmtId="191" fontId="8" fillId="11" borderId="42" xfId="736" applyNumberFormat="1" applyFont="1" applyFill="1" applyBorder="1"/>
    <xf numFmtId="191" fontId="8" fillId="11" borderId="93" xfId="736" applyNumberFormat="1" applyFont="1" applyFill="1" applyBorder="1"/>
    <xf numFmtId="191" fontId="8" fillId="11" borderId="88" xfId="736" applyNumberFormat="1" applyFont="1" applyFill="1" applyBorder="1"/>
    <xf numFmtId="4" fontId="8" fillId="11" borderId="36" xfId="0" applyNumberFormat="1" applyFont="1" applyFill="1" applyBorder="1" applyAlignment="1">
      <alignment horizontal="center" vertical="center"/>
    </xf>
    <xf numFmtId="4" fontId="8" fillId="11" borderId="100" xfId="0" applyNumberFormat="1" applyFont="1" applyFill="1" applyBorder="1" applyAlignment="1">
      <alignment horizontal="center" vertical="center"/>
    </xf>
    <xf numFmtId="4" fontId="8" fillId="11" borderId="96" xfId="0" applyNumberFormat="1" applyFont="1" applyFill="1" applyBorder="1" applyAlignment="1">
      <alignment horizontal="center" vertical="center"/>
    </xf>
    <xf numFmtId="4" fontId="8" fillId="11" borderId="99" xfId="0" applyNumberFormat="1" applyFont="1" applyFill="1" applyBorder="1" applyAlignment="1">
      <alignment horizontal="center" vertical="center"/>
    </xf>
    <xf numFmtId="4" fontId="8" fillId="11" borderId="73" xfId="0" applyNumberFormat="1" applyFont="1" applyFill="1" applyBorder="1" applyAlignment="1">
      <alignment horizontal="center" vertical="center"/>
    </xf>
    <xf numFmtId="4" fontId="0" fillId="11" borderId="82" xfId="0" applyNumberFormat="1" applyFill="1" applyBorder="1" applyAlignment="1">
      <alignment horizontal="center" vertical="center"/>
    </xf>
    <xf numFmtId="4" fontId="8" fillId="11" borderId="105" xfId="0" applyNumberFormat="1" applyFont="1" applyFill="1" applyBorder="1" applyAlignment="1">
      <alignment horizontal="center" vertical="center"/>
    </xf>
    <xf numFmtId="4" fontId="0" fillId="11" borderId="106" xfId="0" applyNumberFormat="1" applyFill="1" applyBorder="1" applyAlignment="1">
      <alignment horizontal="center" vertical="center"/>
    </xf>
    <xf numFmtId="4" fontId="8" fillId="11" borderId="107" xfId="0" applyNumberFormat="1" applyFont="1" applyFill="1" applyBorder="1" applyAlignment="1">
      <alignment horizontal="center" vertical="center"/>
    </xf>
    <xf numFmtId="4" fontId="8" fillId="11" borderId="48" xfId="0" applyNumberFormat="1" applyFont="1" applyFill="1" applyBorder="1" applyAlignment="1">
      <alignment horizontal="center" vertical="center"/>
    </xf>
    <xf numFmtId="2" fontId="0" fillId="11" borderId="108" xfId="0" applyNumberFormat="1" applyFill="1" applyBorder="1" applyAlignment="1">
      <alignment horizontal="center"/>
    </xf>
    <xf numFmtId="0" fontId="25" fillId="11" borderId="0" xfId="0" applyFont="1" applyFill="1" applyAlignment="1">
      <alignment horizontal="center"/>
    </xf>
    <xf numFmtId="2" fontId="0" fillId="0" borderId="109" xfId="0" applyNumberFormat="1" applyBorder="1" applyAlignment="1">
      <alignment horizontal="right" vertical="center"/>
    </xf>
    <xf numFmtId="0" fontId="22" fillId="11" borderId="110" xfId="0" applyFont="1" applyFill="1" applyBorder="1" applyAlignment="1">
      <alignment horizontal="center" vertical="center"/>
    </xf>
    <xf numFmtId="0" fontId="22" fillId="11" borderId="111" xfId="0" applyFont="1" applyFill="1" applyBorder="1" applyAlignment="1">
      <alignment horizontal="center" vertical="center"/>
    </xf>
    <xf numFmtId="0" fontId="22" fillId="11" borderId="112" xfId="0" applyFont="1" applyFill="1" applyBorder="1" applyAlignment="1">
      <alignment horizontal="center" vertical="center"/>
    </xf>
    <xf numFmtId="168" fontId="12" fillId="0" borderId="0" xfId="1499" applyNumberFormat="1" applyFont="1" applyBorder="1"/>
    <xf numFmtId="9" fontId="12" fillId="0" borderId="0" xfId="1499" applyFont="1" applyBorder="1"/>
    <xf numFmtId="4" fontId="35" fillId="11" borderId="116" xfId="1470" applyNumberFormat="1" applyFont="1" applyFill="1" applyBorder="1" applyAlignment="1">
      <alignment horizontal="right" vertical="center"/>
    </xf>
    <xf numFmtId="4" fontId="35" fillId="11" borderId="117" xfId="1470" applyNumberFormat="1" applyFont="1" applyFill="1" applyBorder="1" applyAlignment="1">
      <alignment horizontal="right" vertical="center"/>
    </xf>
    <xf numFmtId="4" fontId="8" fillId="11" borderId="19" xfId="0" applyNumberFormat="1" applyFont="1" applyFill="1" applyBorder="1" applyAlignment="1" applyProtection="1">
      <alignment horizontal="right" vertical="center"/>
      <protection locked="0"/>
    </xf>
    <xf numFmtId="0" fontId="24" fillId="11" borderId="13" xfId="0" applyFont="1" applyFill="1" applyBorder="1" applyAlignment="1">
      <alignment horizontal="right" vertical="center"/>
    </xf>
    <xf numFmtId="4" fontId="33" fillId="11" borderId="119" xfId="0" quotePrefix="1" applyNumberFormat="1" applyFont="1" applyFill="1" applyBorder="1" applyAlignment="1" applyProtection="1">
      <alignment horizontal="right" vertical="center"/>
      <protection locked="0"/>
    </xf>
    <xf numFmtId="4" fontId="8" fillId="0" borderId="36" xfId="0" applyNumberFormat="1" applyFont="1" applyBorder="1" applyAlignment="1">
      <alignment vertical="center"/>
    </xf>
    <xf numFmtId="4" fontId="0" fillId="11" borderId="34" xfId="0" applyNumberFormat="1" applyFill="1" applyBorder="1" applyAlignment="1">
      <alignment horizontal="center" vertical="center"/>
    </xf>
    <xf numFmtId="191" fontId="0" fillId="11" borderId="120" xfId="0" applyNumberFormat="1" applyFill="1" applyBorder="1" applyAlignment="1">
      <alignment vertical="center"/>
    </xf>
    <xf numFmtId="191" fontId="8" fillId="0" borderId="121" xfId="0" applyNumberFormat="1" applyFont="1" applyBorder="1" applyAlignment="1">
      <alignment vertical="center"/>
    </xf>
    <xf numFmtId="4" fontId="0" fillId="11" borderId="122" xfId="0" applyNumberFormat="1" applyFill="1" applyBorder="1" applyAlignment="1">
      <alignment vertical="center"/>
    </xf>
    <xf numFmtId="4" fontId="0" fillId="11" borderId="34" xfId="0" applyNumberFormat="1" applyFill="1" applyBorder="1" applyAlignment="1">
      <alignment vertical="center"/>
    </xf>
    <xf numFmtId="4" fontId="8" fillId="0" borderId="123" xfId="0" applyNumberFormat="1" applyFont="1" applyBorder="1" applyAlignment="1">
      <alignment vertical="center"/>
    </xf>
    <xf numFmtId="191" fontId="0" fillId="11" borderId="124" xfId="0" applyNumberFormat="1" applyFill="1" applyBorder="1" applyAlignment="1">
      <alignment vertical="center"/>
    </xf>
    <xf numFmtId="191" fontId="8" fillId="0" borderId="125" xfId="0" applyNumberFormat="1" applyFont="1" applyBorder="1" applyAlignment="1">
      <alignment vertical="center"/>
    </xf>
    <xf numFmtId="4" fontId="0" fillId="11" borderId="31" xfId="0" applyNumberFormat="1" applyFill="1" applyBorder="1" applyAlignment="1">
      <alignment vertical="center"/>
    </xf>
    <xf numFmtId="4" fontId="8" fillId="0" borderId="126" xfId="0" applyNumberFormat="1" applyFont="1" applyBorder="1" applyAlignment="1">
      <alignment vertical="center"/>
    </xf>
    <xf numFmtId="4" fontId="8" fillId="0" borderId="127" xfId="0" applyNumberFormat="1" applyFont="1" applyBorder="1" applyAlignment="1">
      <alignment vertical="center"/>
    </xf>
    <xf numFmtId="0" fontId="17" fillId="11" borderId="129" xfId="0" applyFont="1" applyFill="1" applyBorder="1" applyAlignment="1">
      <alignment vertical="center" wrapText="1"/>
    </xf>
    <xf numFmtId="2" fontId="8" fillId="11" borderId="114" xfId="1328" applyNumberFormat="1" applyFont="1" applyFill="1" applyBorder="1" applyAlignment="1">
      <alignment horizontal="center"/>
    </xf>
    <xf numFmtId="2" fontId="8" fillId="11" borderId="133" xfId="1328" applyNumberFormat="1" applyFont="1" applyFill="1" applyBorder="1" applyAlignment="1">
      <alignment horizontal="center"/>
    </xf>
    <xf numFmtId="2" fontId="0" fillId="11" borderId="134" xfId="0" applyNumberFormat="1" applyFill="1" applyBorder="1" applyAlignment="1">
      <alignment horizontal="center"/>
    </xf>
    <xf numFmtId="2" fontId="0" fillId="11" borderId="135" xfId="0" applyNumberFormat="1" applyFill="1" applyBorder="1" applyAlignment="1">
      <alignment horizontal="center"/>
    </xf>
    <xf numFmtId="2" fontId="0" fillId="11" borderId="136" xfId="0" applyNumberFormat="1" applyFill="1" applyBorder="1" applyAlignment="1">
      <alignment horizontal="center"/>
    </xf>
    <xf numFmtId="0" fontId="54" fillId="11" borderId="0" xfId="0" applyFont="1" applyFill="1"/>
    <xf numFmtId="0" fontId="54" fillId="0" borderId="0" xfId="0" applyFont="1"/>
    <xf numFmtId="0" fontId="54" fillId="0" borderId="0" xfId="768" applyFont="1"/>
    <xf numFmtId="169" fontId="54" fillId="0" borderId="0" xfId="768" applyNumberFormat="1" applyFont="1"/>
    <xf numFmtId="2" fontId="54" fillId="0" borderId="0" xfId="0" applyNumberFormat="1" applyFont="1"/>
    <xf numFmtId="4" fontId="8" fillId="11" borderId="0" xfId="0" applyNumberFormat="1" applyFont="1" applyFill="1" applyAlignment="1">
      <alignment horizontal="center" vertical="center"/>
    </xf>
    <xf numFmtId="4" fontId="0" fillId="11" borderId="17" xfId="0" applyNumberFormat="1" applyFill="1" applyBorder="1" applyAlignment="1">
      <alignment horizontal="center" vertical="center"/>
    </xf>
    <xf numFmtId="4" fontId="8" fillId="11" borderId="153" xfId="0" applyNumberFormat="1" applyFont="1" applyFill="1" applyBorder="1" applyAlignment="1">
      <alignment horizontal="center" vertical="center"/>
    </xf>
    <xf numFmtId="4" fontId="8" fillId="11" borderId="98" xfId="0" applyNumberFormat="1" applyFont="1" applyFill="1" applyBorder="1" applyAlignment="1">
      <alignment horizontal="center" vertical="center"/>
    </xf>
    <xf numFmtId="4" fontId="0" fillId="11" borderId="117" xfId="0" applyNumberFormat="1" applyFill="1" applyBorder="1" applyAlignment="1">
      <alignment horizontal="center" vertical="center"/>
    </xf>
    <xf numFmtId="4" fontId="8" fillId="11" borderId="154" xfId="0" applyNumberFormat="1" applyFont="1" applyFill="1" applyBorder="1" applyAlignment="1">
      <alignment horizontal="center" vertical="center"/>
    </xf>
    <xf numFmtId="4" fontId="8" fillId="11" borderId="97" xfId="0" applyNumberFormat="1" applyFont="1" applyFill="1" applyBorder="1" applyAlignment="1">
      <alignment horizontal="center" vertical="center"/>
    </xf>
    <xf numFmtId="4" fontId="8" fillId="11" borderId="155" xfId="0" applyNumberFormat="1" applyFont="1" applyFill="1" applyBorder="1" applyAlignment="1">
      <alignment horizontal="center" vertical="center"/>
    </xf>
    <xf numFmtId="4" fontId="8" fillId="11" borderId="104" xfId="0" applyNumberFormat="1" applyFont="1" applyFill="1" applyBorder="1" applyAlignment="1">
      <alignment horizontal="center" vertical="center"/>
    </xf>
    <xf numFmtId="1" fontId="54" fillId="0" borderId="0" xfId="0" applyNumberFormat="1" applyFont="1"/>
    <xf numFmtId="9" fontId="9" fillId="11" borderId="36" xfId="1502" applyFont="1" applyFill="1" applyBorder="1" applyAlignment="1">
      <alignment horizontal="right" vertical="center" indent="1"/>
    </xf>
    <xf numFmtId="9" fontId="9" fillId="11" borderId="56" xfId="1502" applyFont="1" applyFill="1" applyBorder="1" applyAlignment="1">
      <alignment horizontal="right" indent="1"/>
    </xf>
    <xf numFmtId="9" fontId="23" fillId="11" borderId="12" xfId="1502" applyFont="1" applyFill="1" applyBorder="1" applyAlignment="1">
      <alignment horizontal="right" indent="1"/>
    </xf>
    <xf numFmtId="9" fontId="23" fillId="11" borderId="26" xfId="1502" applyFont="1" applyFill="1" applyBorder="1" applyAlignment="1">
      <alignment horizontal="right" indent="1"/>
    </xf>
    <xf numFmtId="174" fontId="8" fillId="11" borderId="0" xfId="0" applyNumberFormat="1" applyFont="1" applyFill="1" applyAlignment="1">
      <alignment vertical="center"/>
    </xf>
    <xf numFmtId="183" fontId="8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left" vertical="center"/>
    </xf>
    <xf numFmtId="0" fontId="19" fillId="11" borderId="0" xfId="0" applyFont="1" applyFill="1" applyAlignment="1">
      <alignment horizontal="left" vertical="center"/>
    </xf>
    <xf numFmtId="184" fontId="8" fillId="11" borderId="0" xfId="0" applyNumberFormat="1" applyFont="1" applyFill="1" applyAlignment="1">
      <alignment vertical="center"/>
    </xf>
    <xf numFmtId="2" fontId="8" fillId="11" borderId="0" xfId="0" applyNumberFormat="1" applyFont="1" applyFill="1" applyAlignment="1">
      <alignment vertical="center"/>
    </xf>
    <xf numFmtId="180" fontId="8" fillId="11" borderId="0" xfId="0" applyNumberFormat="1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0" fontId="8" fillId="11" borderId="0" xfId="0" applyFont="1" applyFill="1" applyAlignment="1">
      <alignment horizontal="right" vertical="center"/>
    </xf>
    <xf numFmtId="165" fontId="8" fillId="11" borderId="0" xfId="746" applyFont="1" applyFill="1" applyBorder="1" applyAlignment="1">
      <alignment vertical="center"/>
    </xf>
    <xf numFmtId="180" fontId="0" fillId="11" borderId="0" xfId="0" applyNumberFormat="1" applyFill="1" applyAlignment="1">
      <alignment vertical="center"/>
    </xf>
    <xf numFmtId="0" fontId="54" fillId="0" borderId="0" xfId="0" applyFont="1" applyAlignment="1">
      <alignment vertical="center"/>
    </xf>
    <xf numFmtId="0" fontId="31" fillId="11" borderId="0" xfId="0" applyFont="1" applyFill="1" applyAlignment="1">
      <alignment horizontal="centerContinuous" wrapText="1"/>
    </xf>
    <xf numFmtId="0" fontId="0" fillId="11" borderId="0" xfId="0" applyFill="1" applyAlignment="1">
      <alignment wrapText="1"/>
    </xf>
    <xf numFmtId="0" fontId="0" fillId="11" borderId="0" xfId="0" applyFill="1" applyAlignment="1">
      <alignment vertical="center" wrapText="1"/>
    </xf>
    <xf numFmtId="0" fontId="17" fillId="11" borderId="156" xfId="0" applyFont="1" applyFill="1" applyBorder="1" applyAlignment="1">
      <alignment vertical="center" wrapText="1"/>
    </xf>
    <xf numFmtId="0" fontId="17" fillId="11" borderId="157" xfId="0" applyFont="1" applyFill="1" applyBorder="1" applyAlignment="1">
      <alignment vertical="center" wrapText="1"/>
    </xf>
    <xf numFmtId="0" fontId="17" fillId="11" borderId="158" xfId="0" applyFont="1" applyFill="1" applyBorder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7" fillId="11" borderId="0" xfId="0" applyFont="1" applyFill="1" applyAlignment="1">
      <alignment wrapText="1"/>
    </xf>
    <xf numFmtId="0" fontId="17" fillId="11" borderId="22" xfId="0" applyFont="1" applyFill="1" applyBorder="1" applyAlignment="1">
      <alignment horizontal="left" vertical="center" wrapText="1"/>
    </xf>
    <xf numFmtId="0" fontId="17" fillId="0" borderId="159" xfId="0" applyFont="1" applyBorder="1" applyAlignment="1">
      <alignment vertical="center"/>
    </xf>
    <xf numFmtId="0" fontId="17" fillId="11" borderId="109" xfId="0" applyFont="1" applyFill="1" applyBorder="1" applyAlignment="1">
      <alignment horizontal="left" vertical="center" wrapText="1"/>
    </xf>
    <xf numFmtId="0" fontId="17" fillId="0" borderId="109" xfId="0" applyFont="1" applyBorder="1" applyAlignment="1">
      <alignment vertical="center"/>
    </xf>
    <xf numFmtId="0" fontId="17" fillId="11" borderId="109" xfId="0" applyFont="1" applyFill="1" applyBorder="1" applyAlignment="1">
      <alignment vertical="center"/>
    </xf>
    <xf numFmtId="0" fontId="17" fillId="0" borderId="160" xfId="0" applyFont="1" applyBorder="1" applyAlignment="1">
      <alignment vertical="center"/>
    </xf>
    <xf numFmtId="0" fontId="17" fillId="11" borderId="37" xfId="0" applyFont="1" applyFill="1" applyBorder="1" applyAlignment="1">
      <alignment vertical="center"/>
    </xf>
    <xf numFmtId="4" fontId="43" fillId="11" borderId="162" xfId="1469" applyNumberFormat="1" applyFont="1" applyFill="1" applyBorder="1" applyAlignment="1">
      <alignment horizontal="right" vertical="center"/>
    </xf>
    <xf numFmtId="4" fontId="43" fillId="11" borderId="163" xfId="1469" applyNumberFormat="1" applyFont="1" applyFill="1" applyBorder="1" applyAlignment="1">
      <alignment horizontal="right" vertical="center"/>
    </xf>
    <xf numFmtId="0" fontId="17" fillId="11" borderId="0" xfId="0" applyFont="1" applyFill="1" applyAlignment="1">
      <alignment vertical="center" wrapText="1"/>
    </xf>
    <xf numFmtId="174" fontId="17" fillId="11" borderId="0" xfId="0" applyNumberFormat="1" applyFont="1" applyFill="1" applyAlignment="1">
      <alignment vertical="center"/>
    </xf>
    <xf numFmtId="4" fontId="43" fillId="11" borderId="6" xfId="1469" applyNumberFormat="1" applyFont="1" applyFill="1" applyBorder="1" applyAlignment="1">
      <alignment horizontal="right" vertical="center"/>
    </xf>
    <xf numFmtId="4" fontId="43" fillId="11" borderId="76" xfId="1469" applyNumberFormat="1" applyFont="1" applyFill="1" applyBorder="1" applyAlignment="1">
      <alignment horizontal="right" vertical="center"/>
    </xf>
    <xf numFmtId="0" fontId="17" fillId="11" borderId="165" xfId="0" applyFont="1" applyFill="1" applyBorder="1" applyAlignment="1">
      <alignment horizontal="center" vertical="center"/>
    </xf>
    <xf numFmtId="0" fontId="17" fillId="11" borderId="166" xfId="0" applyFont="1" applyFill="1" applyBorder="1" applyAlignment="1">
      <alignment vertical="center"/>
    </xf>
    <xf numFmtId="4" fontId="43" fillId="11" borderId="166" xfId="1469" applyNumberFormat="1" applyFont="1" applyFill="1" applyBorder="1" applyAlignment="1">
      <alignment horizontal="right" vertical="center"/>
    </xf>
    <xf numFmtId="4" fontId="43" fillId="11" borderId="167" xfId="1469" applyNumberFormat="1" applyFont="1" applyFill="1" applyBorder="1" applyAlignment="1">
      <alignment horizontal="right" vertical="center"/>
    </xf>
    <xf numFmtId="0" fontId="17" fillId="11" borderId="168" xfId="0" applyFont="1" applyFill="1" applyBorder="1" applyAlignment="1">
      <alignment horizontal="center" vertical="center"/>
    </xf>
    <xf numFmtId="0" fontId="17" fillId="11" borderId="169" xfId="0" applyFont="1" applyFill="1" applyBorder="1" applyAlignment="1">
      <alignment vertical="center"/>
    </xf>
    <xf numFmtId="4" fontId="43" fillId="11" borderId="169" xfId="1469" applyNumberFormat="1" applyFont="1" applyFill="1" applyBorder="1" applyAlignment="1">
      <alignment horizontal="right" vertical="center"/>
    </xf>
    <xf numFmtId="0" fontId="17" fillId="11" borderId="111" xfId="0" applyFont="1" applyFill="1" applyBorder="1" applyAlignment="1">
      <alignment horizontal="center" vertical="center"/>
    </xf>
    <xf numFmtId="4" fontId="43" fillId="11" borderId="170" xfId="1469" applyNumberFormat="1" applyFont="1" applyFill="1" applyBorder="1" applyAlignment="1">
      <alignment horizontal="right" vertical="center"/>
    </xf>
    <xf numFmtId="4" fontId="43" fillId="11" borderId="109" xfId="1469" applyNumberFormat="1" applyFont="1" applyFill="1" applyBorder="1" applyAlignment="1">
      <alignment horizontal="right" vertical="center"/>
    </xf>
    <xf numFmtId="4" fontId="43" fillId="11" borderId="171" xfId="1469" applyNumberFormat="1" applyFont="1" applyFill="1" applyBorder="1" applyAlignment="1">
      <alignment horizontal="right" vertical="center"/>
    </xf>
    <xf numFmtId="0" fontId="17" fillId="11" borderId="6" xfId="0" applyFont="1" applyFill="1" applyBorder="1" applyAlignment="1">
      <alignment vertical="center"/>
    </xf>
    <xf numFmtId="0" fontId="19" fillId="11" borderId="51" xfId="0" applyFont="1" applyFill="1" applyBorder="1" applyAlignment="1">
      <alignment vertical="center"/>
    </xf>
    <xf numFmtId="0" fontId="19" fillId="11" borderId="161" xfId="0" applyFont="1" applyFill="1" applyBorder="1" applyAlignment="1">
      <alignment vertical="center"/>
    </xf>
    <xf numFmtId="0" fontId="19" fillId="11" borderId="164" xfId="0" applyFont="1" applyFill="1" applyBorder="1" applyAlignment="1">
      <alignment vertical="center"/>
    </xf>
    <xf numFmtId="0" fontId="19" fillId="11" borderId="0" xfId="0" applyFont="1" applyFill="1" applyAlignment="1">
      <alignment horizontal="center" vertical="center" wrapText="1"/>
    </xf>
    <xf numFmtId="180" fontId="19" fillId="11" borderId="0" xfId="0" applyNumberFormat="1" applyFont="1" applyFill="1" applyAlignment="1">
      <alignment vertical="center"/>
    </xf>
    <xf numFmtId="0" fontId="50" fillId="11" borderId="115" xfId="0" applyFont="1" applyFill="1" applyBorder="1" applyAlignment="1">
      <alignment vertical="center"/>
    </xf>
    <xf numFmtId="192" fontId="19" fillId="11" borderId="22" xfId="746" applyNumberFormat="1" applyFont="1" applyFill="1" applyBorder="1" applyAlignment="1">
      <alignment vertical="center"/>
    </xf>
    <xf numFmtId="192" fontId="19" fillId="11" borderId="172" xfId="746" applyNumberFormat="1" applyFont="1" applyFill="1" applyBorder="1" applyAlignment="1">
      <alignment vertical="center"/>
    </xf>
    <xf numFmtId="192" fontId="19" fillId="11" borderId="68" xfId="746" applyNumberFormat="1" applyFont="1" applyFill="1" applyBorder="1" applyAlignment="1">
      <alignment vertical="center"/>
    </xf>
    <xf numFmtId="192" fontId="19" fillId="11" borderId="49" xfId="746" applyNumberFormat="1" applyFont="1" applyFill="1" applyBorder="1" applyAlignment="1">
      <alignment vertical="center"/>
    </xf>
    <xf numFmtId="192" fontId="19" fillId="11" borderId="173" xfId="746" applyNumberFormat="1" applyFont="1" applyFill="1" applyBorder="1" applyAlignment="1">
      <alignment vertical="center"/>
    </xf>
    <xf numFmtId="192" fontId="19" fillId="11" borderId="89" xfId="746" applyNumberFormat="1" applyFont="1" applyFill="1" applyBorder="1" applyAlignment="1">
      <alignment vertical="center"/>
    </xf>
    <xf numFmtId="192" fontId="19" fillId="11" borderId="12" xfId="746" applyNumberFormat="1" applyFont="1" applyFill="1" applyBorder="1" applyAlignment="1">
      <alignment vertical="center"/>
    </xf>
    <xf numFmtId="192" fontId="19" fillId="11" borderId="143" xfId="746" applyNumberFormat="1" applyFont="1" applyFill="1" applyBorder="1" applyAlignment="1">
      <alignment vertical="center"/>
    </xf>
    <xf numFmtId="192" fontId="19" fillId="11" borderId="174" xfId="746" applyNumberFormat="1" applyFont="1" applyFill="1" applyBorder="1" applyAlignment="1">
      <alignment vertical="center"/>
    </xf>
    <xf numFmtId="192" fontId="19" fillId="11" borderId="28" xfId="746" applyNumberFormat="1" applyFont="1" applyFill="1" applyBorder="1" applyAlignment="1">
      <alignment vertical="center"/>
    </xf>
    <xf numFmtId="0" fontId="17" fillId="11" borderId="10" xfId="0" quotePrefix="1" applyFont="1" applyFill="1" applyBorder="1" applyAlignment="1">
      <alignment horizontal="center" vertical="center"/>
    </xf>
    <xf numFmtId="0" fontId="17" fillId="11" borderId="0" xfId="768" applyFont="1" applyFill="1" applyAlignment="1">
      <alignment horizontal="left"/>
    </xf>
    <xf numFmtId="0" fontId="17" fillId="11" borderId="0" xfId="768" applyFont="1" applyFill="1"/>
    <xf numFmtId="0" fontId="17" fillId="11" borderId="148" xfId="0" applyFont="1" applyFill="1" applyBorder="1" applyAlignment="1">
      <alignment vertical="center"/>
    </xf>
    <xf numFmtId="0" fontId="19" fillId="11" borderId="175" xfId="0" applyFont="1" applyFill="1" applyBorder="1" applyAlignment="1">
      <alignment horizontal="left" vertical="center"/>
    </xf>
    <xf numFmtId="179" fontId="19" fillId="11" borderId="0" xfId="0" applyNumberFormat="1" applyFont="1" applyFill="1" applyAlignment="1">
      <alignment vertical="center"/>
    </xf>
    <xf numFmtId="188" fontId="17" fillId="11" borderId="0" xfId="768" applyNumberFormat="1" applyFont="1" applyFill="1" applyAlignment="1">
      <alignment horizontal="right"/>
    </xf>
    <xf numFmtId="188" fontId="17" fillId="11" borderId="0" xfId="768" applyNumberFormat="1" applyFont="1" applyFill="1" applyAlignment="1">
      <alignment horizontal="left"/>
    </xf>
    <xf numFmtId="174" fontId="17" fillId="11" borderId="0" xfId="0" applyNumberFormat="1" applyFont="1" applyFill="1"/>
    <xf numFmtId="0" fontId="17" fillId="11" borderId="0" xfId="0" applyFont="1" applyFill="1" applyAlignment="1">
      <alignment horizontal="left"/>
    </xf>
    <xf numFmtId="4" fontId="43" fillId="11" borderId="176" xfId="1467" applyNumberFormat="1" applyFont="1" applyFill="1" applyBorder="1" applyAlignment="1">
      <alignment horizontal="right" vertical="center"/>
    </xf>
    <xf numFmtId="4" fontId="43" fillId="11" borderId="177" xfId="1467" applyNumberFormat="1" applyFont="1" applyFill="1" applyBorder="1" applyAlignment="1">
      <alignment horizontal="right" vertical="center"/>
    </xf>
    <xf numFmtId="4" fontId="43" fillId="11" borderId="74" xfId="1467" applyNumberFormat="1" applyFont="1" applyFill="1" applyBorder="1" applyAlignment="1">
      <alignment horizontal="right" vertical="center"/>
    </xf>
    <xf numFmtId="191" fontId="19" fillId="11" borderId="131" xfId="0" applyNumberFormat="1" applyFont="1" applyFill="1" applyBorder="1" applyAlignment="1">
      <alignment horizontal="right" vertical="center"/>
    </xf>
    <xf numFmtId="191" fontId="19" fillId="11" borderId="36" xfId="0" applyNumberFormat="1" applyFont="1" applyFill="1" applyBorder="1" applyAlignment="1">
      <alignment horizontal="right" vertical="center"/>
    </xf>
    <xf numFmtId="191" fontId="19" fillId="0" borderId="36" xfId="0" applyNumberFormat="1" applyFont="1" applyBorder="1" applyAlignment="1">
      <alignment horizontal="right" vertical="center"/>
    </xf>
    <xf numFmtId="0" fontId="17" fillId="11" borderId="74" xfId="768" applyFont="1" applyFill="1" applyBorder="1"/>
    <xf numFmtId="4" fontId="43" fillId="11" borderId="178" xfId="1467" applyNumberFormat="1" applyFont="1" applyFill="1" applyBorder="1" applyAlignment="1">
      <alignment horizontal="right" vertical="center"/>
    </xf>
    <xf numFmtId="4" fontId="43" fillId="11" borderId="6" xfId="1467" applyNumberFormat="1" applyFont="1" applyFill="1" applyBorder="1" applyAlignment="1">
      <alignment horizontal="right" vertical="center"/>
    </xf>
    <xf numFmtId="4" fontId="43" fillId="11" borderId="15" xfId="1467" applyNumberFormat="1" applyFont="1" applyFill="1" applyBorder="1" applyAlignment="1">
      <alignment horizontal="right" vertical="center"/>
    </xf>
    <xf numFmtId="191" fontId="19" fillId="11" borderId="89" xfId="0" applyNumberFormat="1" applyFont="1" applyFill="1" applyBorder="1" applyAlignment="1">
      <alignment horizontal="right" vertical="center"/>
    </xf>
    <xf numFmtId="0" fontId="17" fillId="11" borderId="179" xfId="0" applyFont="1" applyFill="1" applyBorder="1" applyAlignment="1">
      <alignment vertical="center"/>
    </xf>
    <xf numFmtId="0" fontId="19" fillId="0" borderId="175" xfId="0" applyFont="1" applyBorder="1" applyAlignment="1">
      <alignment horizontal="left" vertical="center"/>
    </xf>
    <xf numFmtId="191" fontId="19" fillId="0" borderId="149" xfId="0" applyNumberFormat="1" applyFont="1" applyBorder="1" applyAlignment="1">
      <alignment vertical="center"/>
    </xf>
    <xf numFmtId="191" fontId="19" fillId="0" borderId="180" xfId="0" applyNumberFormat="1" applyFont="1" applyBorder="1" applyAlignment="1">
      <alignment vertical="center"/>
    </xf>
    <xf numFmtId="191" fontId="19" fillId="0" borderId="181" xfId="0" applyNumberFormat="1" applyFont="1" applyBorder="1" applyAlignment="1">
      <alignment vertical="center"/>
    </xf>
    <xf numFmtId="0" fontId="51" fillId="11" borderId="0" xfId="0" applyFont="1" applyFill="1"/>
    <xf numFmtId="180" fontId="17" fillId="11" borderId="0" xfId="0" applyNumberFormat="1" applyFont="1" applyFill="1"/>
    <xf numFmtId="0" fontId="19" fillId="11" borderId="173" xfId="0" applyFont="1" applyFill="1" applyBorder="1" applyAlignment="1">
      <alignment horizontal="center" vertical="center"/>
    </xf>
    <xf numFmtId="191" fontId="19" fillId="11" borderId="161" xfId="0" applyNumberFormat="1" applyFont="1" applyFill="1" applyBorder="1" applyAlignment="1">
      <alignment vertical="center"/>
    </xf>
    <xf numFmtId="191" fontId="19" fillId="11" borderId="49" xfId="0" applyNumberFormat="1" applyFont="1" applyFill="1" applyBorder="1" applyAlignment="1">
      <alignment vertical="center"/>
    </xf>
    <xf numFmtId="0" fontId="52" fillId="11" borderId="0" xfId="0" applyFont="1" applyFill="1"/>
    <xf numFmtId="0" fontId="17" fillId="11" borderId="10" xfId="768" applyFont="1" applyFill="1" applyBorder="1" applyAlignment="1">
      <alignment horizontal="center" vertical="center"/>
    </xf>
    <xf numFmtId="0" fontId="17" fillId="11" borderId="77" xfId="768" applyFont="1" applyFill="1" applyBorder="1"/>
    <xf numFmtId="0" fontId="17" fillId="11" borderId="79" xfId="768" applyFont="1" applyFill="1" applyBorder="1"/>
    <xf numFmtId="191" fontId="19" fillId="11" borderId="175" xfId="768" applyNumberFormat="1" applyFont="1" applyFill="1" applyBorder="1" applyAlignment="1">
      <alignment horizontal="right" vertical="center" indent="1"/>
    </xf>
    <xf numFmtId="191" fontId="19" fillId="11" borderId="99" xfId="768" applyNumberFormat="1" applyFont="1" applyFill="1" applyBorder="1" applyAlignment="1">
      <alignment horizontal="right" vertical="center" indent="1"/>
    </xf>
    <xf numFmtId="0" fontId="19" fillId="11" borderId="0" xfId="768" applyFont="1" applyFill="1" applyAlignment="1">
      <alignment horizontal="center"/>
    </xf>
    <xf numFmtId="172" fontId="19" fillId="11" borderId="0" xfId="768" applyNumberFormat="1" applyFont="1" applyFill="1" applyAlignment="1">
      <alignment vertical="center"/>
    </xf>
    <xf numFmtId="191" fontId="19" fillId="11" borderId="0" xfId="768" applyNumberFormat="1" applyFont="1" applyFill="1" applyAlignment="1">
      <alignment horizontal="right" vertical="center" indent="1"/>
    </xf>
    <xf numFmtId="0" fontId="17" fillId="0" borderId="0" xfId="768" applyFont="1"/>
    <xf numFmtId="0" fontId="17" fillId="11" borderId="7" xfId="768" applyFont="1" applyFill="1" applyBorder="1" applyAlignment="1">
      <alignment horizontal="center" vertical="center"/>
    </xf>
    <xf numFmtId="0" fontId="17" fillId="11" borderId="8" xfId="768" applyFont="1" applyFill="1" applyBorder="1" applyAlignment="1">
      <alignment horizontal="center" vertical="center"/>
    </xf>
    <xf numFmtId="0" fontId="17" fillId="11" borderId="183" xfId="768" applyFont="1" applyFill="1" applyBorder="1"/>
    <xf numFmtId="191" fontId="19" fillId="11" borderId="184" xfId="768" applyNumberFormat="1" applyFont="1" applyFill="1" applyBorder="1" applyAlignment="1">
      <alignment vertical="center"/>
    </xf>
    <xf numFmtId="191" fontId="19" fillId="11" borderId="0" xfId="768" applyNumberFormat="1" applyFont="1" applyFill="1" applyAlignment="1">
      <alignment vertical="center"/>
    </xf>
    <xf numFmtId="0" fontId="19" fillId="11" borderId="72" xfId="768" applyFont="1" applyFill="1" applyBorder="1" applyAlignment="1">
      <alignment vertical="center"/>
    </xf>
    <xf numFmtId="0" fontId="19" fillId="11" borderId="185" xfId="768" applyFont="1" applyFill="1" applyBorder="1" applyAlignment="1">
      <alignment horizontal="center" vertical="center"/>
    </xf>
    <xf numFmtId="191" fontId="19" fillId="11" borderId="63" xfId="768" applyNumberFormat="1" applyFont="1" applyFill="1" applyBorder="1" applyAlignment="1">
      <alignment horizontal="right" vertical="center" indent="1"/>
    </xf>
    <xf numFmtId="191" fontId="19" fillId="11" borderId="71" xfId="768" applyNumberFormat="1" applyFont="1" applyFill="1" applyBorder="1" applyAlignment="1">
      <alignment horizontal="right" vertical="center" indent="1"/>
    </xf>
    <xf numFmtId="2" fontId="17" fillId="11" borderId="0" xfId="768" applyNumberFormat="1" applyFont="1" applyFill="1"/>
    <xf numFmtId="0" fontId="7" fillId="11" borderId="0" xfId="768" applyFont="1" applyFill="1"/>
    <xf numFmtId="0" fontId="19" fillId="11" borderId="0" xfId="0" applyFont="1" applyFill="1" applyAlignment="1">
      <alignment horizontal="left" indent="1"/>
    </xf>
    <xf numFmtId="0" fontId="10" fillId="11" borderId="0" xfId="768" applyFill="1" applyAlignment="1">
      <alignment vertical="center"/>
    </xf>
    <xf numFmtId="0" fontId="19" fillId="11" borderId="0" xfId="768" applyFont="1" applyFill="1" applyAlignment="1">
      <alignment vertical="center"/>
    </xf>
    <xf numFmtId="0" fontId="54" fillId="0" borderId="0" xfId="768" applyFont="1" applyAlignment="1">
      <alignment vertical="center"/>
    </xf>
    <xf numFmtId="0" fontId="10" fillId="0" borderId="0" xfId="768" applyAlignment="1">
      <alignment vertical="center"/>
    </xf>
    <xf numFmtId="0" fontId="8" fillId="11" borderId="0" xfId="768" applyFont="1" applyFill="1" applyAlignment="1">
      <alignment vertical="center"/>
    </xf>
    <xf numFmtId="172" fontId="23" fillId="11" borderId="0" xfId="1502" applyNumberFormat="1" applyFont="1" applyFill="1" applyBorder="1" applyAlignment="1">
      <alignment horizontal="center" vertical="center"/>
    </xf>
    <xf numFmtId="175" fontId="24" fillId="11" borderId="0" xfId="768" applyNumberFormat="1" applyFont="1" applyFill="1" applyAlignment="1">
      <alignment vertical="center"/>
    </xf>
    <xf numFmtId="165" fontId="24" fillId="11" borderId="0" xfId="726" applyFont="1" applyFill="1" applyBorder="1" applyAlignment="1">
      <alignment vertical="center"/>
    </xf>
    <xf numFmtId="165" fontId="24" fillId="11" borderId="0" xfId="726" applyFont="1" applyFill="1" applyBorder="1" applyAlignment="1">
      <alignment horizontal="right" vertical="center"/>
    </xf>
    <xf numFmtId="174" fontId="24" fillId="11" borderId="0" xfId="768" applyNumberFormat="1" applyFont="1" applyFill="1" applyAlignment="1">
      <alignment vertical="center"/>
    </xf>
    <xf numFmtId="0" fontId="17" fillId="11" borderId="0" xfId="768" applyFont="1" applyFill="1" applyAlignment="1">
      <alignment vertical="center"/>
    </xf>
    <xf numFmtId="0" fontId="17" fillId="11" borderId="191" xfId="768" applyFont="1" applyFill="1" applyBorder="1" applyAlignment="1">
      <alignment horizontal="center" vertical="center"/>
    </xf>
    <xf numFmtId="0" fontId="17" fillId="11" borderId="192" xfId="768" applyFont="1" applyFill="1" applyBorder="1" applyAlignment="1">
      <alignment horizontal="left" vertical="center"/>
    </xf>
    <xf numFmtId="191" fontId="43" fillId="0" borderId="193" xfId="1463" applyNumberFormat="1" applyFont="1" applyBorder="1" applyAlignment="1">
      <alignment horizontal="right" vertical="center"/>
    </xf>
    <xf numFmtId="172" fontId="17" fillId="11" borderId="159" xfId="1502" applyNumberFormat="1" applyFont="1" applyFill="1" applyBorder="1" applyAlignment="1">
      <alignment horizontal="center" vertical="center"/>
    </xf>
    <xf numFmtId="191" fontId="43" fillId="0" borderId="159" xfId="1463" applyNumberFormat="1" applyFont="1" applyBorder="1" applyAlignment="1">
      <alignment horizontal="right" vertical="center"/>
    </xf>
    <xf numFmtId="191" fontId="43" fillId="11" borderId="194" xfId="726" applyNumberFormat="1" applyFont="1" applyFill="1" applyBorder="1" applyAlignment="1" applyProtection="1">
      <alignment horizontal="right" vertical="center"/>
    </xf>
    <xf numFmtId="191" fontId="43" fillId="11" borderId="195" xfId="726" applyNumberFormat="1" applyFont="1" applyFill="1" applyBorder="1" applyAlignment="1" applyProtection="1">
      <alignment horizontal="right" vertical="center"/>
    </xf>
    <xf numFmtId="4" fontId="17" fillId="11" borderId="159" xfId="1502" applyNumberFormat="1" applyFont="1" applyFill="1" applyBorder="1" applyAlignment="1">
      <alignment horizontal="center" vertical="center"/>
    </xf>
    <xf numFmtId="191" fontId="17" fillId="11" borderId="194" xfId="726" applyNumberFormat="1" applyFont="1" applyFill="1" applyBorder="1" applyAlignment="1">
      <alignment horizontal="right" vertical="center"/>
    </xf>
    <xf numFmtId="191" fontId="17" fillId="11" borderId="196" xfId="726" applyNumberFormat="1" applyFont="1" applyFill="1" applyBorder="1" applyAlignment="1">
      <alignment horizontal="right" vertical="center"/>
    </xf>
    <xf numFmtId="0" fontId="17" fillId="11" borderId="197" xfId="768" applyFont="1" applyFill="1" applyBorder="1" applyAlignment="1">
      <alignment horizontal="center" vertical="center"/>
    </xf>
    <xf numFmtId="0" fontId="17" fillId="11" borderId="198" xfId="768" applyFont="1" applyFill="1" applyBorder="1" applyAlignment="1">
      <alignment horizontal="left" vertical="center"/>
    </xf>
    <xf numFmtId="191" fontId="43" fillId="0" borderId="199" xfId="1463" applyNumberFormat="1" applyFont="1" applyBorder="1" applyAlignment="1">
      <alignment horizontal="right" vertical="center"/>
    </xf>
    <xf numFmtId="172" fontId="17" fillId="11" borderId="109" xfId="1502" applyNumberFormat="1" applyFont="1" applyFill="1" applyBorder="1" applyAlignment="1">
      <alignment horizontal="center" vertical="center"/>
    </xf>
    <xf numFmtId="191" fontId="43" fillId="0" borderId="109" xfId="1463" applyNumberFormat="1" applyFont="1" applyBorder="1" applyAlignment="1">
      <alignment horizontal="right" vertical="center"/>
    </xf>
    <xf numFmtId="191" fontId="43" fillId="11" borderId="171" xfId="726" applyNumberFormat="1" applyFont="1" applyFill="1" applyBorder="1" applyAlignment="1" applyProtection="1">
      <alignment horizontal="right" vertical="center"/>
    </xf>
    <xf numFmtId="191" fontId="43" fillId="11" borderId="200" xfId="726" applyNumberFormat="1" applyFont="1" applyFill="1" applyBorder="1" applyAlignment="1" applyProtection="1">
      <alignment horizontal="right" vertical="center"/>
    </xf>
    <xf numFmtId="4" fontId="17" fillId="11" borderId="109" xfId="1502" applyNumberFormat="1" applyFont="1" applyFill="1" applyBorder="1" applyAlignment="1">
      <alignment horizontal="center" vertical="center"/>
    </xf>
    <xf numFmtId="191" fontId="17" fillId="11" borderId="171" xfId="726" applyNumberFormat="1" applyFont="1" applyFill="1" applyBorder="1" applyAlignment="1">
      <alignment horizontal="right" vertical="center"/>
    </xf>
    <xf numFmtId="191" fontId="17" fillId="11" borderId="201" xfId="726" applyNumberFormat="1" applyFont="1" applyFill="1" applyBorder="1" applyAlignment="1">
      <alignment horizontal="right" vertical="center"/>
    </xf>
    <xf numFmtId="0" fontId="17" fillId="11" borderId="202" xfId="768" applyFont="1" applyFill="1" applyBorder="1" applyAlignment="1">
      <alignment horizontal="center" vertical="center"/>
    </xf>
    <xf numFmtId="0" fontId="17" fillId="11" borderId="203" xfId="768" applyFont="1" applyFill="1" applyBorder="1" applyAlignment="1">
      <alignment horizontal="left" vertical="center"/>
    </xf>
    <xf numFmtId="191" fontId="43" fillId="0" borderId="204" xfId="1463" applyNumberFormat="1" applyFont="1" applyBorder="1" applyAlignment="1">
      <alignment horizontal="right" vertical="center"/>
    </xf>
    <xf numFmtId="172" fontId="17" fillId="11" borderId="166" xfId="1502" applyNumberFormat="1" applyFont="1" applyFill="1" applyBorder="1" applyAlignment="1">
      <alignment horizontal="center" vertical="center"/>
    </xf>
    <xf numFmtId="191" fontId="43" fillId="0" borderId="166" xfId="1463" applyNumberFormat="1" applyFont="1" applyBorder="1" applyAlignment="1">
      <alignment horizontal="right" vertical="center"/>
    </xf>
    <xf numFmtId="191" fontId="43" fillId="11" borderId="167" xfId="726" applyNumberFormat="1" applyFont="1" applyFill="1" applyBorder="1" applyAlignment="1" applyProtection="1">
      <alignment horizontal="right" vertical="center"/>
    </xf>
    <xf numFmtId="191" fontId="43" fillId="11" borderId="205" xfId="726" applyNumberFormat="1" applyFont="1" applyFill="1" applyBorder="1" applyAlignment="1" applyProtection="1">
      <alignment horizontal="right" vertical="center"/>
    </xf>
    <xf numFmtId="4" fontId="17" fillId="11" borderId="166" xfId="1502" applyNumberFormat="1" applyFont="1" applyFill="1" applyBorder="1" applyAlignment="1">
      <alignment horizontal="center" vertical="center"/>
    </xf>
    <xf numFmtId="191" fontId="17" fillId="11" borderId="167" xfId="726" applyNumberFormat="1" applyFont="1" applyFill="1" applyBorder="1" applyAlignment="1">
      <alignment horizontal="right" vertical="center"/>
    </xf>
    <xf numFmtId="191" fontId="17" fillId="11" borderId="206" xfId="726" applyNumberFormat="1" applyFont="1" applyFill="1" applyBorder="1" applyAlignment="1">
      <alignment horizontal="right" vertical="center"/>
    </xf>
    <xf numFmtId="0" fontId="17" fillId="11" borderId="144" xfId="768" applyFont="1" applyFill="1" applyBorder="1" applyAlignment="1">
      <alignment horizontal="center" vertical="center"/>
    </xf>
    <xf numFmtId="0" fontId="19" fillId="11" borderId="130" xfId="768" applyFont="1" applyFill="1" applyBorder="1" applyAlignment="1">
      <alignment horizontal="center" vertical="center"/>
    </xf>
    <xf numFmtId="191" fontId="50" fillId="11" borderId="207" xfId="726" applyNumberFormat="1" applyFont="1" applyFill="1" applyBorder="1" applyAlignment="1" applyProtection="1">
      <alignment horizontal="right" vertical="center"/>
    </xf>
    <xf numFmtId="172" fontId="19" fillId="11" borderId="208" xfId="1502" applyNumberFormat="1" applyFont="1" applyFill="1" applyBorder="1" applyAlignment="1">
      <alignment horizontal="center" vertical="center"/>
    </xf>
    <xf numFmtId="191" fontId="50" fillId="11" borderId="208" xfId="726" applyNumberFormat="1" applyFont="1" applyFill="1" applyBorder="1" applyAlignment="1" applyProtection="1">
      <alignment horizontal="right" vertical="center"/>
    </xf>
    <xf numFmtId="4" fontId="50" fillId="11" borderId="208" xfId="726" applyNumberFormat="1" applyFont="1" applyFill="1" applyBorder="1" applyAlignment="1" applyProtection="1">
      <alignment horizontal="right" vertical="center"/>
    </xf>
    <xf numFmtId="191" fontId="50" fillId="11" borderId="209" xfId="726" applyNumberFormat="1" applyFont="1" applyFill="1" applyBorder="1" applyAlignment="1" applyProtection="1">
      <alignment horizontal="right" vertical="center"/>
    </xf>
    <xf numFmtId="191" fontId="50" fillId="11" borderId="210" xfId="726" applyNumberFormat="1" applyFont="1" applyFill="1" applyBorder="1" applyAlignment="1" applyProtection="1">
      <alignment horizontal="right" vertical="center"/>
    </xf>
    <xf numFmtId="4" fontId="19" fillId="11" borderId="208" xfId="1502" applyNumberFormat="1" applyFont="1" applyFill="1" applyBorder="1" applyAlignment="1">
      <alignment horizontal="center" vertical="center"/>
    </xf>
    <xf numFmtId="191" fontId="19" fillId="11" borderId="208" xfId="768" applyNumberFormat="1" applyFont="1" applyFill="1" applyBorder="1" applyAlignment="1">
      <alignment horizontal="right" vertical="center"/>
    </xf>
    <xf numFmtId="191" fontId="19" fillId="11" borderId="209" xfId="768" applyNumberFormat="1" applyFont="1" applyFill="1" applyBorder="1" applyAlignment="1">
      <alignment horizontal="right" vertical="center"/>
    </xf>
    <xf numFmtId="191" fontId="19" fillId="11" borderId="96" xfId="726" applyNumberFormat="1" applyFont="1" applyFill="1" applyBorder="1" applyAlignment="1">
      <alignment horizontal="right" vertical="center"/>
    </xf>
    <xf numFmtId="0" fontId="17" fillId="11" borderId="0" xfId="768" applyFont="1" applyFill="1" applyAlignment="1">
      <alignment horizontal="left" vertical="center"/>
    </xf>
    <xf numFmtId="169" fontId="43" fillId="11" borderId="211" xfId="726" applyNumberFormat="1" applyFont="1" applyFill="1" applyBorder="1" applyAlignment="1" applyProtection="1">
      <alignment horizontal="right" vertical="center"/>
    </xf>
    <xf numFmtId="169" fontId="17" fillId="11" borderId="59" xfId="768" applyNumberFormat="1" applyFont="1" applyFill="1" applyBorder="1" applyAlignment="1">
      <alignment horizontal="center" vertical="center"/>
    </xf>
    <xf numFmtId="169" fontId="43" fillId="11" borderId="59" xfId="726" applyNumberFormat="1" applyFont="1" applyFill="1" applyBorder="1" applyAlignment="1" applyProtection="1">
      <alignment horizontal="right" vertical="center"/>
    </xf>
    <xf numFmtId="169" fontId="43" fillId="11" borderId="59" xfId="768" applyNumberFormat="1" applyFont="1" applyFill="1" applyBorder="1" applyAlignment="1">
      <alignment horizontal="right" vertical="center"/>
    </xf>
    <xf numFmtId="169" fontId="43" fillId="11" borderId="212" xfId="726" applyNumberFormat="1" applyFont="1" applyFill="1" applyBorder="1" applyAlignment="1" applyProtection="1">
      <alignment horizontal="right" vertical="center"/>
    </xf>
    <xf numFmtId="169" fontId="17" fillId="11" borderId="59" xfId="768" applyNumberFormat="1" applyFont="1" applyFill="1" applyBorder="1" applyAlignment="1">
      <alignment horizontal="right" vertical="center"/>
    </xf>
    <xf numFmtId="169" fontId="17" fillId="11" borderId="59" xfId="726" applyNumberFormat="1" applyFont="1" applyFill="1" applyBorder="1" applyAlignment="1">
      <alignment horizontal="right" vertical="center"/>
    </xf>
    <xf numFmtId="169" fontId="17" fillId="11" borderId="212" xfId="726" applyNumberFormat="1" applyFont="1" applyFill="1" applyBorder="1" applyAlignment="1">
      <alignment horizontal="right" vertical="center"/>
    </xf>
    <xf numFmtId="165" fontId="17" fillId="11" borderId="68" xfId="726" applyFont="1" applyFill="1" applyBorder="1" applyAlignment="1">
      <alignment horizontal="right" vertical="center"/>
    </xf>
    <xf numFmtId="0" fontId="17" fillId="11" borderId="213" xfId="768" applyFont="1" applyFill="1" applyBorder="1" applyAlignment="1">
      <alignment horizontal="center" vertical="center"/>
    </xf>
    <xf numFmtId="0" fontId="17" fillId="11" borderId="214" xfId="768" applyFont="1" applyFill="1" applyBorder="1" applyAlignment="1">
      <alignment horizontal="left" vertical="center"/>
    </xf>
    <xf numFmtId="191" fontId="43" fillId="0" borderId="215" xfId="1463" applyNumberFormat="1" applyFont="1" applyBorder="1" applyAlignment="1">
      <alignment horizontal="right" vertical="center"/>
    </xf>
    <xf numFmtId="172" fontId="17" fillId="11" borderId="216" xfId="1502" applyNumberFormat="1" applyFont="1" applyFill="1" applyBorder="1" applyAlignment="1">
      <alignment horizontal="center" vertical="center"/>
    </xf>
    <xf numFmtId="191" fontId="43" fillId="0" borderId="216" xfId="1463" applyNumberFormat="1" applyFont="1" applyBorder="1" applyAlignment="1">
      <alignment horizontal="right" vertical="center"/>
    </xf>
    <xf numFmtId="191" fontId="43" fillId="11" borderId="216" xfId="726" applyNumberFormat="1" applyFont="1" applyFill="1" applyBorder="1" applyAlignment="1" applyProtection="1">
      <alignment horizontal="right" vertical="center"/>
    </xf>
    <xf numFmtId="4" fontId="17" fillId="11" borderId="216" xfId="1502" applyNumberFormat="1" applyFont="1" applyFill="1" applyBorder="1" applyAlignment="1">
      <alignment horizontal="center" vertical="center"/>
    </xf>
    <xf numFmtId="191" fontId="17" fillId="11" borderId="217" xfId="726" applyNumberFormat="1" applyFont="1" applyFill="1" applyBorder="1" applyAlignment="1">
      <alignment horizontal="right" vertical="center"/>
    </xf>
    <xf numFmtId="191" fontId="17" fillId="11" borderId="218" xfId="726" applyNumberFormat="1" applyFont="1" applyFill="1" applyBorder="1" applyAlignment="1">
      <alignment horizontal="right" vertical="center"/>
    </xf>
    <xf numFmtId="191" fontId="43" fillId="11" borderId="109" xfId="726" applyNumberFormat="1" applyFont="1" applyFill="1" applyBorder="1" applyAlignment="1" applyProtection="1">
      <alignment horizontal="right" vertical="center"/>
    </xf>
    <xf numFmtId="191" fontId="43" fillId="0" borderId="219" xfId="1463" applyNumberFormat="1" applyFont="1" applyBorder="1" applyAlignment="1">
      <alignment horizontal="right" vertical="center"/>
    </xf>
    <xf numFmtId="172" fontId="17" fillId="11" borderId="220" xfId="1502" applyNumberFormat="1" applyFont="1" applyFill="1" applyBorder="1" applyAlignment="1">
      <alignment horizontal="center" vertical="center"/>
    </xf>
    <xf numFmtId="191" fontId="43" fillId="0" borderId="220" xfId="1463" applyNumberFormat="1" applyFont="1" applyBorder="1" applyAlignment="1">
      <alignment horizontal="right" vertical="center"/>
    </xf>
    <xf numFmtId="191" fontId="43" fillId="11" borderId="220" xfId="726" applyNumberFormat="1" applyFont="1" applyFill="1" applyBorder="1" applyAlignment="1" applyProtection="1">
      <alignment horizontal="right" vertical="center"/>
    </xf>
    <xf numFmtId="4" fontId="17" fillId="11" borderId="220" xfId="1502" applyNumberFormat="1" applyFont="1" applyFill="1" applyBorder="1" applyAlignment="1">
      <alignment horizontal="center" vertical="center"/>
    </xf>
    <xf numFmtId="191" fontId="17" fillId="11" borderId="221" xfId="726" applyNumberFormat="1" applyFont="1" applyFill="1" applyBorder="1" applyAlignment="1">
      <alignment horizontal="right" vertical="center"/>
    </xf>
    <xf numFmtId="0" fontId="17" fillId="11" borderId="145" xfId="768" applyFont="1" applyFill="1" applyBorder="1" applyAlignment="1">
      <alignment vertical="center"/>
    </xf>
    <xf numFmtId="0" fontId="19" fillId="11" borderId="132" xfId="768" applyFont="1" applyFill="1" applyBorder="1" applyAlignment="1">
      <alignment vertical="center"/>
    </xf>
    <xf numFmtId="191" fontId="50" fillId="11" borderId="222" xfId="726" applyNumberFormat="1" applyFont="1" applyFill="1" applyBorder="1" applyAlignment="1" applyProtection="1">
      <alignment horizontal="right" vertical="center"/>
    </xf>
    <xf numFmtId="172" fontId="19" fillId="11" borderId="12" xfId="1502" applyNumberFormat="1" applyFont="1" applyFill="1" applyBorder="1" applyAlignment="1">
      <alignment horizontal="center" vertical="center"/>
    </xf>
    <xf numFmtId="191" fontId="50" fillId="11" borderId="12" xfId="726" applyNumberFormat="1" applyFont="1" applyFill="1" applyBorder="1" applyAlignment="1" applyProtection="1">
      <alignment horizontal="right" vertical="center"/>
    </xf>
    <xf numFmtId="191" fontId="50" fillId="11" borderId="183" xfId="726" applyNumberFormat="1" applyFont="1" applyFill="1" applyBorder="1" applyAlignment="1" applyProtection="1">
      <alignment horizontal="right" vertical="center"/>
    </xf>
    <xf numFmtId="4" fontId="19" fillId="11" borderId="12" xfId="1502" applyNumberFormat="1" applyFont="1" applyFill="1" applyBorder="1" applyAlignment="1">
      <alignment horizontal="center" vertical="center"/>
    </xf>
    <xf numFmtId="191" fontId="19" fillId="11" borderId="12" xfId="768" applyNumberFormat="1" applyFont="1" applyFill="1" applyBorder="1" applyAlignment="1">
      <alignment vertical="center"/>
    </xf>
    <xf numFmtId="191" fontId="19" fillId="11" borderId="13" xfId="768" applyNumberFormat="1" applyFont="1" applyFill="1" applyBorder="1" applyAlignment="1">
      <alignment vertical="center"/>
    </xf>
    <xf numFmtId="191" fontId="19" fillId="11" borderId="133" xfId="726" applyNumberFormat="1" applyFont="1" applyFill="1" applyBorder="1" applyAlignment="1">
      <alignment horizontal="right" vertical="center"/>
    </xf>
    <xf numFmtId="165" fontId="50" fillId="11" borderId="0" xfId="726" applyFont="1" applyFill="1" applyBorder="1" applyAlignment="1" applyProtection="1">
      <alignment horizontal="right" vertical="center"/>
    </xf>
    <xf numFmtId="172" fontId="19" fillId="11" borderId="0" xfId="1502" applyNumberFormat="1" applyFont="1" applyFill="1" applyBorder="1" applyAlignment="1">
      <alignment horizontal="center" vertical="center"/>
    </xf>
    <xf numFmtId="174" fontId="50" fillId="11" borderId="0" xfId="768" applyNumberFormat="1" applyFont="1" applyFill="1" applyAlignment="1">
      <alignment horizontal="right" vertical="center"/>
    </xf>
    <xf numFmtId="175" fontId="19" fillId="11" borderId="0" xfId="768" applyNumberFormat="1" applyFont="1" applyFill="1" applyAlignment="1">
      <alignment vertical="center"/>
    </xf>
    <xf numFmtId="165" fontId="19" fillId="11" borderId="0" xfId="726" applyFont="1" applyFill="1" applyBorder="1" applyAlignment="1">
      <alignment vertical="center"/>
    </xf>
    <xf numFmtId="165" fontId="19" fillId="11" borderId="0" xfId="726" applyFont="1" applyFill="1" applyBorder="1" applyAlignment="1">
      <alignment horizontal="right" vertical="center"/>
    </xf>
    <xf numFmtId="165" fontId="19" fillId="11" borderId="23" xfId="726" applyFont="1" applyFill="1" applyBorder="1" applyAlignment="1">
      <alignment horizontal="right" vertical="center"/>
    </xf>
    <xf numFmtId="191" fontId="19" fillId="11" borderId="184" xfId="726" applyNumberFormat="1" applyFont="1" applyFill="1" applyBorder="1" applyAlignment="1">
      <alignment vertical="center"/>
    </xf>
    <xf numFmtId="172" fontId="19" fillId="11" borderId="71" xfId="1502" applyNumberFormat="1" applyFont="1" applyFill="1" applyBorder="1" applyAlignment="1">
      <alignment horizontal="center" vertical="center"/>
    </xf>
    <xf numFmtId="191" fontId="19" fillId="11" borderId="71" xfId="726" applyNumberFormat="1" applyFont="1" applyFill="1" applyBorder="1" applyAlignment="1">
      <alignment vertical="center"/>
    </xf>
    <xf numFmtId="4" fontId="19" fillId="11" borderId="92" xfId="1502" applyNumberFormat="1" applyFont="1" applyFill="1" applyBorder="1" applyAlignment="1">
      <alignment horizontal="center" vertical="center"/>
    </xf>
    <xf numFmtId="191" fontId="19" fillId="11" borderId="63" xfId="768" applyNumberFormat="1" applyFont="1" applyFill="1" applyBorder="1" applyAlignment="1">
      <alignment vertical="center"/>
    </xf>
    <xf numFmtId="172" fontId="19" fillId="11" borderId="92" xfId="1502" applyNumberFormat="1" applyFont="1" applyFill="1" applyBorder="1" applyAlignment="1">
      <alignment horizontal="center" vertical="center"/>
    </xf>
    <xf numFmtId="191" fontId="19" fillId="11" borderId="142" xfId="768" applyNumberFormat="1" applyFont="1" applyFill="1" applyBorder="1" applyAlignment="1">
      <alignment vertical="center"/>
    </xf>
    <xf numFmtId="191" fontId="19" fillId="11" borderId="30" xfId="768" applyNumberFormat="1" applyFont="1" applyFill="1" applyBorder="1" applyAlignment="1">
      <alignment vertical="center"/>
    </xf>
    <xf numFmtId="0" fontId="10" fillId="11" borderId="0" xfId="768" applyFill="1" applyAlignment="1">
      <alignment horizontal="centerContinuous"/>
    </xf>
    <xf numFmtId="0" fontId="7" fillId="11" borderId="0" xfId="768" applyFont="1" applyFill="1" applyAlignment="1">
      <alignment vertical="center"/>
    </xf>
    <xf numFmtId="0" fontId="15" fillId="11" borderId="0" xfId="768" applyFont="1" applyFill="1" applyAlignment="1">
      <alignment vertical="center"/>
    </xf>
    <xf numFmtId="0" fontId="15" fillId="11" borderId="0" xfId="768" applyFont="1" applyFill="1"/>
    <xf numFmtId="0" fontId="17" fillId="11" borderId="137" xfId="768" applyFont="1" applyFill="1" applyBorder="1" applyAlignment="1">
      <alignment horizontal="center"/>
    </xf>
    <xf numFmtId="0" fontId="17" fillId="11" borderId="223" xfId="768" applyFont="1" applyFill="1" applyBorder="1" applyAlignment="1">
      <alignment horizontal="left"/>
    </xf>
    <xf numFmtId="172" fontId="17" fillId="11" borderId="159" xfId="1502" applyNumberFormat="1" applyFont="1" applyFill="1" applyBorder="1" applyAlignment="1">
      <alignment horizontal="center"/>
    </xf>
    <xf numFmtId="174" fontId="43" fillId="11" borderId="159" xfId="768" applyNumberFormat="1" applyFont="1" applyFill="1" applyBorder="1" applyAlignment="1">
      <alignment horizontal="right"/>
    </xf>
    <xf numFmtId="172" fontId="17" fillId="11" borderId="156" xfId="1502" applyNumberFormat="1" applyFont="1" applyFill="1" applyBorder="1" applyAlignment="1">
      <alignment horizontal="center"/>
    </xf>
    <xf numFmtId="191" fontId="43" fillId="11" borderId="224" xfId="726" applyNumberFormat="1" applyFont="1" applyFill="1" applyBorder="1" applyAlignment="1" applyProtection="1">
      <alignment horizontal="right"/>
    </xf>
    <xf numFmtId="0" fontId="17" fillId="11" borderId="197" xfId="768" applyFont="1" applyFill="1" applyBorder="1" applyAlignment="1">
      <alignment horizontal="center"/>
    </xf>
    <xf numFmtId="0" fontId="17" fillId="11" borderId="225" xfId="768" applyFont="1" applyFill="1" applyBorder="1" applyAlignment="1">
      <alignment horizontal="left"/>
    </xf>
    <xf numFmtId="172" fontId="17" fillId="11" borderId="109" xfId="1502" applyNumberFormat="1" applyFont="1" applyFill="1" applyBorder="1" applyAlignment="1">
      <alignment horizontal="center"/>
    </xf>
    <xf numFmtId="174" fontId="43" fillId="11" borderId="109" xfId="768" applyNumberFormat="1" applyFont="1" applyFill="1" applyBorder="1" applyAlignment="1">
      <alignment horizontal="right"/>
    </xf>
    <xf numFmtId="172" fontId="17" fillId="11" borderId="226" xfId="1502" applyNumberFormat="1" applyFont="1" applyFill="1" applyBorder="1" applyAlignment="1">
      <alignment horizontal="center"/>
    </xf>
    <xf numFmtId="191" fontId="43" fillId="11" borderId="227" xfId="726" applyNumberFormat="1" applyFont="1" applyFill="1" applyBorder="1" applyAlignment="1" applyProtection="1">
      <alignment horizontal="right"/>
    </xf>
    <xf numFmtId="0" fontId="17" fillId="11" borderId="7" xfId="768" applyFont="1" applyFill="1" applyBorder="1" applyAlignment="1">
      <alignment horizontal="center"/>
    </xf>
    <xf numFmtId="0" fontId="17" fillId="11" borderId="228" xfId="768" applyFont="1" applyFill="1" applyBorder="1" applyAlignment="1">
      <alignment horizontal="left"/>
    </xf>
    <xf numFmtId="172" fontId="17" fillId="11" borderId="220" xfId="1502" applyNumberFormat="1" applyFont="1" applyFill="1" applyBorder="1" applyAlignment="1">
      <alignment horizontal="center"/>
    </xf>
    <xf numFmtId="174" fontId="43" fillId="11" borderId="220" xfId="768" applyNumberFormat="1" applyFont="1" applyFill="1" applyBorder="1" applyAlignment="1">
      <alignment horizontal="right"/>
    </xf>
    <xf numFmtId="172" fontId="17" fillId="11" borderId="229" xfId="1502" applyNumberFormat="1" applyFont="1" applyFill="1" applyBorder="1" applyAlignment="1">
      <alignment horizontal="center"/>
    </xf>
    <xf numFmtId="191" fontId="43" fillId="11" borderId="230" xfId="726" applyNumberFormat="1" applyFont="1" applyFill="1" applyBorder="1" applyAlignment="1" applyProtection="1">
      <alignment horizontal="right"/>
    </xf>
    <xf numFmtId="0" fontId="17" fillId="11" borderId="144" xfId="768" applyFont="1" applyFill="1" applyBorder="1" applyAlignment="1">
      <alignment horizontal="center"/>
    </xf>
    <xf numFmtId="0" fontId="19" fillId="11" borderId="130" xfId="768" applyFont="1" applyFill="1" applyBorder="1" applyAlignment="1">
      <alignment horizontal="center"/>
    </xf>
    <xf numFmtId="191" fontId="50" fillId="11" borderId="178" xfId="726" applyNumberFormat="1" applyFont="1" applyFill="1" applyBorder="1" applyAlignment="1" applyProtection="1">
      <alignment horizontal="right"/>
    </xf>
    <xf numFmtId="172" fontId="19" fillId="11" borderId="6" xfId="1502" applyNumberFormat="1" applyFont="1" applyFill="1" applyBorder="1" applyAlignment="1">
      <alignment horizontal="center"/>
    </xf>
    <xf numFmtId="191" fontId="50" fillId="11" borderId="6" xfId="726" applyNumberFormat="1" applyFont="1" applyFill="1" applyBorder="1" applyAlignment="1" applyProtection="1">
      <alignment horizontal="right"/>
    </xf>
    <xf numFmtId="174" fontId="50" fillId="11" borderId="6" xfId="768" applyNumberFormat="1" applyFont="1" applyFill="1" applyBorder="1" applyAlignment="1">
      <alignment horizontal="right"/>
    </xf>
    <xf numFmtId="172" fontId="19" fillId="11" borderId="15" xfId="1502" applyNumberFormat="1" applyFont="1" applyFill="1" applyBorder="1" applyAlignment="1">
      <alignment horizontal="center"/>
    </xf>
    <xf numFmtId="191" fontId="50" fillId="11" borderId="89" xfId="726" applyNumberFormat="1" applyFont="1" applyFill="1" applyBorder="1" applyAlignment="1" applyProtection="1">
      <alignment horizontal="right"/>
    </xf>
    <xf numFmtId="0" fontId="17" fillId="11" borderId="59" xfId="768" applyFont="1" applyFill="1" applyBorder="1" applyAlignment="1">
      <alignment horizontal="left"/>
    </xf>
    <xf numFmtId="4" fontId="43" fillId="11" borderId="231" xfId="726" applyNumberFormat="1" applyFont="1" applyFill="1" applyBorder="1" applyAlignment="1" applyProtection="1">
      <alignment horizontal="right"/>
    </xf>
    <xf numFmtId="172" fontId="17" fillId="11" borderId="41" xfId="768" applyNumberFormat="1" applyFont="1" applyFill="1" applyBorder="1" applyAlignment="1">
      <alignment horizontal="center"/>
    </xf>
    <xf numFmtId="4" fontId="43" fillId="11" borderId="41" xfId="726" applyNumberFormat="1" applyFont="1" applyFill="1" applyBorder="1" applyAlignment="1" applyProtection="1">
      <alignment horizontal="right"/>
    </xf>
    <xf numFmtId="174" fontId="43" fillId="11" borderId="41" xfId="768" applyNumberFormat="1" applyFont="1" applyFill="1" applyBorder="1" applyAlignment="1">
      <alignment horizontal="right"/>
    </xf>
    <xf numFmtId="177" fontId="17" fillId="11" borderId="64" xfId="768" applyNumberFormat="1" applyFont="1" applyFill="1" applyBorder="1" applyAlignment="1">
      <alignment horizontal="center"/>
    </xf>
    <xf numFmtId="165" fontId="43" fillId="11" borderId="68" xfId="726" applyFont="1" applyFill="1" applyBorder="1" applyAlignment="1" applyProtection="1">
      <alignment horizontal="right"/>
    </xf>
    <xf numFmtId="0" fontId="17" fillId="11" borderId="69" xfId="768" applyFont="1" applyFill="1" applyBorder="1" applyAlignment="1">
      <alignment horizontal="center"/>
    </xf>
    <xf numFmtId="0" fontId="17" fillId="11" borderId="14" xfId="768" applyFont="1" applyFill="1" applyBorder="1" applyAlignment="1">
      <alignment horizontal="left"/>
    </xf>
    <xf numFmtId="172" fontId="17" fillId="11" borderId="232" xfId="1502" applyNumberFormat="1" applyFont="1" applyFill="1" applyBorder="1" applyAlignment="1">
      <alignment horizontal="center"/>
    </xf>
    <xf numFmtId="172" fontId="17" fillId="11" borderId="216" xfId="1502" applyNumberFormat="1" applyFont="1" applyFill="1" applyBorder="1" applyAlignment="1">
      <alignment horizontal="center"/>
    </xf>
    <xf numFmtId="174" fontId="43" fillId="11" borderId="216" xfId="768" applyNumberFormat="1" applyFont="1" applyFill="1" applyBorder="1" applyAlignment="1">
      <alignment horizontal="right"/>
    </xf>
    <xf numFmtId="172" fontId="17" fillId="11" borderId="217" xfId="1502" applyNumberFormat="1" applyFont="1" applyFill="1" applyBorder="1" applyAlignment="1">
      <alignment horizontal="center"/>
    </xf>
    <xf numFmtId="191" fontId="43" fillId="11" borderId="233" xfId="726" applyNumberFormat="1" applyFont="1" applyFill="1" applyBorder="1" applyAlignment="1" applyProtection="1">
      <alignment horizontal="right"/>
    </xf>
    <xf numFmtId="0" fontId="17" fillId="11" borderId="198" xfId="768" applyFont="1" applyFill="1" applyBorder="1" applyAlignment="1">
      <alignment horizontal="left"/>
    </xf>
    <xf numFmtId="172" fontId="17" fillId="11" borderId="171" xfId="1502" applyNumberFormat="1" applyFont="1" applyFill="1" applyBorder="1" applyAlignment="1">
      <alignment horizontal="center"/>
    </xf>
    <xf numFmtId="191" fontId="43" fillId="11" borderId="234" xfId="726" applyNumberFormat="1" applyFont="1" applyFill="1" applyBorder="1" applyAlignment="1" applyProtection="1">
      <alignment horizontal="right"/>
    </xf>
    <xf numFmtId="0" fontId="17" fillId="11" borderId="160" xfId="768" applyFont="1" applyFill="1" applyBorder="1" applyAlignment="1">
      <alignment horizontal="center"/>
    </xf>
    <xf numFmtId="0" fontId="17" fillId="11" borderId="19" xfId="768" applyFont="1" applyFill="1" applyBorder="1" applyAlignment="1">
      <alignment horizontal="left"/>
    </xf>
    <xf numFmtId="172" fontId="17" fillId="11" borderId="221" xfId="1502" applyNumberFormat="1" applyFont="1" applyFill="1" applyBorder="1" applyAlignment="1">
      <alignment horizontal="center"/>
    </xf>
    <xf numFmtId="191" fontId="43" fillId="11" borderId="235" xfId="726" applyNumberFormat="1" applyFont="1" applyFill="1" applyBorder="1" applyAlignment="1" applyProtection="1">
      <alignment horizontal="right"/>
    </xf>
    <xf numFmtId="0" fontId="17" fillId="11" borderId="145" xfId="768" applyFont="1" applyFill="1" applyBorder="1"/>
    <xf numFmtId="0" fontId="19" fillId="11" borderId="132" xfId="768" applyFont="1" applyFill="1" applyBorder="1"/>
    <xf numFmtId="191" fontId="50" fillId="11" borderId="222" xfId="726" applyNumberFormat="1" applyFont="1" applyFill="1" applyBorder="1" applyAlignment="1" applyProtection="1">
      <alignment horizontal="right"/>
    </xf>
    <xf numFmtId="172" fontId="19" fillId="11" borderId="12" xfId="1502" applyNumberFormat="1" applyFont="1" applyFill="1" applyBorder="1" applyAlignment="1">
      <alignment horizontal="center"/>
    </xf>
    <xf numFmtId="191" fontId="50" fillId="11" borderId="12" xfId="726" applyNumberFormat="1" applyFont="1" applyFill="1" applyBorder="1" applyAlignment="1" applyProtection="1">
      <alignment horizontal="right"/>
    </xf>
    <xf numFmtId="174" fontId="50" fillId="11" borderId="12" xfId="768" applyNumberFormat="1" applyFont="1" applyFill="1" applyBorder="1" applyAlignment="1">
      <alignment horizontal="right"/>
    </xf>
    <xf numFmtId="172" fontId="19" fillId="11" borderId="183" xfId="1502" applyNumberFormat="1" applyFont="1" applyFill="1" applyBorder="1" applyAlignment="1">
      <alignment horizontal="center"/>
    </xf>
    <xf numFmtId="191" fontId="50" fillId="11" borderId="28" xfId="726" applyNumberFormat="1" applyFont="1" applyFill="1" applyBorder="1" applyAlignment="1" applyProtection="1">
      <alignment horizontal="right"/>
    </xf>
    <xf numFmtId="0" fontId="19" fillId="11" borderId="72" xfId="768" applyFont="1" applyFill="1" applyBorder="1"/>
    <xf numFmtId="191" fontId="19" fillId="11" borderId="184" xfId="726" applyNumberFormat="1" applyFont="1" applyFill="1" applyBorder="1"/>
    <xf numFmtId="172" fontId="19" fillId="11" borderId="71" xfId="1502" applyNumberFormat="1" applyFont="1" applyFill="1" applyBorder="1" applyAlignment="1">
      <alignment horizontal="center"/>
    </xf>
    <xf numFmtId="191" fontId="19" fillId="11" borderId="71" xfId="726" applyNumberFormat="1" applyFont="1" applyFill="1" applyBorder="1"/>
    <xf numFmtId="174" fontId="19" fillId="11" borderId="71" xfId="768" applyNumberFormat="1" applyFont="1" applyFill="1" applyBorder="1"/>
    <xf numFmtId="0" fontId="55" fillId="0" borderId="0" xfId="768" applyFont="1"/>
    <xf numFmtId="0" fontId="55" fillId="0" borderId="0" xfId="768" applyFont="1" applyAlignment="1">
      <alignment vertical="center"/>
    </xf>
    <xf numFmtId="0" fontId="17" fillId="0" borderId="0" xfId="768" applyFont="1" applyAlignment="1">
      <alignment vertical="center"/>
    </xf>
    <xf numFmtId="0" fontId="17" fillId="11" borderId="15" xfId="768" applyFont="1" applyFill="1" applyBorder="1" applyAlignment="1">
      <alignment horizontal="left" vertical="center"/>
    </xf>
    <xf numFmtId="195" fontId="43" fillId="11" borderId="236" xfId="726" applyNumberFormat="1" applyFont="1" applyFill="1" applyBorder="1" applyAlignment="1" applyProtection="1">
      <alignment horizontal="right" vertical="center"/>
    </xf>
    <xf numFmtId="172" fontId="17" fillId="11" borderId="15" xfId="1502" applyNumberFormat="1" applyFont="1" applyFill="1" applyBorder="1" applyAlignment="1">
      <alignment horizontal="center" vertical="center"/>
    </xf>
    <xf numFmtId="195" fontId="43" fillId="11" borderId="15" xfId="726" applyNumberFormat="1" applyFont="1" applyFill="1" applyBorder="1" applyAlignment="1" applyProtection="1">
      <alignment horizontal="right" vertical="center"/>
    </xf>
    <xf numFmtId="174" fontId="43" fillId="11" borderId="15" xfId="768" applyNumberFormat="1" applyFont="1" applyFill="1" applyBorder="1" applyAlignment="1">
      <alignment horizontal="right" vertical="center"/>
    </xf>
    <xf numFmtId="195" fontId="43" fillId="11" borderId="172" xfId="726" applyNumberFormat="1" applyFont="1" applyFill="1" applyBorder="1" applyAlignment="1" applyProtection="1">
      <alignment horizontal="right" vertical="center"/>
    </xf>
    <xf numFmtId="195" fontId="43" fillId="11" borderId="237" xfId="726" applyNumberFormat="1" applyFont="1" applyFill="1" applyBorder="1" applyAlignment="1" applyProtection="1">
      <alignment horizontal="right" vertical="center"/>
    </xf>
    <xf numFmtId="4" fontId="17" fillId="11" borderId="238" xfId="1502" applyNumberFormat="1" applyFont="1" applyFill="1" applyBorder="1" applyAlignment="1">
      <alignment horizontal="center" vertical="center"/>
    </xf>
    <xf numFmtId="195" fontId="17" fillId="11" borderId="0" xfId="726" applyNumberFormat="1" applyFont="1" applyFill="1" applyBorder="1" applyAlignment="1">
      <alignment horizontal="right" vertical="center"/>
    </xf>
    <xf numFmtId="195" fontId="17" fillId="11" borderId="15" xfId="726" applyNumberFormat="1" applyFont="1" applyFill="1" applyBorder="1" applyAlignment="1">
      <alignment horizontal="right" vertical="center"/>
    </xf>
    <xf numFmtId="195" fontId="17" fillId="11" borderId="131" xfId="726" applyNumberFormat="1" applyFont="1" applyFill="1" applyBorder="1" applyAlignment="1">
      <alignment horizontal="right" vertical="center"/>
    </xf>
    <xf numFmtId="195" fontId="43" fillId="11" borderId="239" xfId="726" applyNumberFormat="1" applyFont="1" applyFill="1" applyBorder="1" applyAlignment="1" applyProtection="1">
      <alignment horizontal="right" vertical="center"/>
    </xf>
    <xf numFmtId="172" fontId="17" fillId="11" borderId="198" xfId="1502" applyNumberFormat="1" applyFont="1" applyFill="1" applyBorder="1" applyAlignment="1">
      <alignment horizontal="center" vertical="center"/>
    </xf>
    <xf numFmtId="195" fontId="43" fillId="11" borderId="198" xfId="726" applyNumberFormat="1" applyFont="1" applyFill="1" applyBorder="1" applyAlignment="1" applyProtection="1">
      <alignment horizontal="right" vertical="center"/>
    </xf>
    <xf numFmtId="174" fontId="43" fillId="11" borderId="198" xfId="768" applyNumberFormat="1" applyFont="1" applyFill="1" applyBorder="1" applyAlignment="1">
      <alignment horizontal="right" vertical="center"/>
    </xf>
    <xf numFmtId="195" fontId="43" fillId="11" borderId="240" xfId="726" applyNumberFormat="1" applyFont="1" applyFill="1" applyBorder="1" applyAlignment="1" applyProtection="1">
      <alignment horizontal="right" vertical="center"/>
    </xf>
    <xf numFmtId="195" fontId="43" fillId="11" borderId="241" xfId="726" applyNumberFormat="1" applyFont="1" applyFill="1" applyBorder="1" applyAlignment="1" applyProtection="1">
      <alignment horizontal="right" vertical="center"/>
    </xf>
    <xf numFmtId="4" fontId="17" fillId="11" borderId="242" xfId="1502" applyNumberFormat="1" applyFont="1" applyFill="1" applyBorder="1" applyAlignment="1">
      <alignment horizontal="center" vertical="center"/>
    </xf>
    <xf numFmtId="195" fontId="17" fillId="11" borderId="243" xfId="726" applyNumberFormat="1" applyFont="1" applyFill="1" applyBorder="1" applyAlignment="1">
      <alignment horizontal="right" vertical="center"/>
    </xf>
    <xf numFmtId="195" fontId="17" fillId="11" borderId="198" xfId="726" applyNumberFormat="1" applyFont="1" applyFill="1" applyBorder="1" applyAlignment="1">
      <alignment horizontal="right" vertical="center"/>
    </xf>
    <xf numFmtId="195" fontId="17" fillId="11" borderId="244" xfId="726" applyNumberFormat="1" applyFont="1" applyFill="1" applyBorder="1" applyAlignment="1">
      <alignment horizontal="right" vertical="center"/>
    </xf>
    <xf numFmtId="195" fontId="43" fillId="11" borderId="76" xfId="726" applyNumberFormat="1" applyFont="1" applyFill="1" applyBorder="1" applyAlignment="1" applyProtection="1">
      <alignment horizontal="right" vertical="center"/>
    </xf>
    <xf numFmtId="195" fontId="43" fillId="11" borderId="245" xfId="726" applyNumberFormat="1" applyFont="1" applyFill="1" applyBorder="1" applyAlignment="1" applyProtection="1">
      <alignment horizontal="right" vertical="center"/>
    </xf>
    <xf numFmtId="4" fontId="17" fillId="11" borderId="246" xfId="1502" applyNumberFormat="1" applyFont="1" applyFill="1" applyBorder="1" applyAlignment="1">
      <alignment horizontal="center" vertical="center"/>
    </xf>
    <xf numFmtId="195" fontId="17" fillId="11" borderId="36" xfId="726" applyNumberFormat="1" applyFont="1" applyFill="1" applyBorder="1" applyAlignment="1">
      <alignment horizontal="right" vertical="center"/>
    </xf>
    <xf numFmtId="195" fontId="50" fillId="11" borderId="211" xfId="726" applyNumberFormat="1" applyFont="1" applyFill="1" applyBorder="1" applyAlignment="1" applyProtection="1">
      <alignment horizontal="right" vertical="center"/>
    </xf>
    <xf numFmtId="172" fontId="19" fillId="11" borderId="130" xfId="1502" applyNumberFormat="1" applyFont="1" applyFill="1" applyBorder="1" applyAlignment="1">
      <alignment horizontal="center" vertical="center"/>
    </xf>
    <xf numFmtId="195" fontId="50" fillId="11" borderId="130" xfId="726" applyNumberFormat="1" applyFont="1" applyFill="1" applyBorder="1" applyAlignment="1" applyProtection="1">
      <alignment horizontal="right" vertical="center"/>
    </xf>
    <xf numFmtId="195" fontId="50" fillId="11" borderId="209" xfId="726" applyNumberFormat="1" applyFont="1" applyFill="1" applyBorder="1" applyAlignment="1" applyProtection="1">
      <alignment horizontal="right" vertical="center"/>
    </xf>
    <xf numFmtId="195" fontId="50" fillId="11" borderId="210" xfId="726" applyNumberFormat="1" applyFont="1" applyFill="1" applyBorder="1" applyAlignment="1" applyProtection="1">
      <alignment horizontal="right" vertical="center"/>
    </xf>
    <xf numFmtId="195" fontId="19" fillId="11" borderId="59" xfId="726" applyNumberFormat="1" applyFont="1" applyFill="1" applyBorder="1" applyAlignment="1">
      <alignment horizontal="right" vertical="center"/>
    </xf>
    <xf numFmtId="195" fontId="19" fillId="11" borderId="130" xfId="726" applyNumberFormat="1" applyFont="1" applyFill="1" applyBorder="1" applyAlignment="1">
      <alignment horizontal="right" vertical="center"/>
    </xf>
    <xf numFmtId="195" fontId="19" fillId="11" borderId="114" xfId="726" applyNumberFormat="1" applyFont="1" applyFill="1" applyBorder="1" applyAlignment="1">
      <alignment horizontal="right" vertical="center"/>
    </xf>
    <xf numFmtId="177" fontId="17" fillId="11" borderId="59" xfId="768" applyNumberFormat="1" applyFont="1" applyFill="1" applyBorder="1" applyAlignment="1">
      <alignment horizontal="center" vertical="center"/>
    </xf>
    <xf numFmtId="195" fontId="17" fillId="11" borderId="59" xfId="726" applyNumberFormat="1" applyFont="1" applyFill="1" applyBorder="1" applyAlignment="1">
      <alignment horizontal="right" vertical="center"/>
    </xf>
    <xf numFmtId="174" fontId="55" fillId="0" borderId="0" xfId="768" applyNumberFormat="1" applyFont="1" applyAlignment="1">
      <alignment vertical="center"/>
    </xf>
    <xf numFmtId="0" fontId="17" fillId="11" borderId="160" xfId="768" applyFont="1" applyFill="1" applyBorder="1" applyAlignment="1">
      <alignment horizontal="center" vertical="center"/>
    </xf>
    <xf numFmtId="0" fontId="17" fillId="11" borderId="19" xfId="768" applyFont="1" applyFill="1" applyBorder="1" applyAlignment="1">
      <alignment horizontal="left" vertical="center"/>
    </xf>
    <xf numFmtId="195" fontId="43" fillId="11" borderId="19" xfId="726" applyNumberFormat="1" applyFont="1" applyFill="1" applyBorder="1" applyAlignment="1" applyProtection="1">
      <alignment horizontal="right" vertical="center"/>
    </xf>
    <xf numFmtId="195" fontId="43" fillId="11" borderId="247" xfId="726" applyNumberFormat="1" applyFont="1" applyFill="1" applyBorder="1" applyAlignment="1" applyProtection="1">
      <alignment horizontal="right" vertical="center"/>
    </xf>
    <xf numFmtId="195" fontId="17" fillId="11" borderId="19" xfId="726" applyNumberFormat="1" applyFont="1" applyFill="1" applyBorder="1" applyAlignment="1">
      <alignment horizontal="right" vertical="center"/>
    </xf>
    <xf numFmtId="195" fontId="17" fillId="11" borderId="89" xfId="726" applyNumberFormat="1" applyFont="1" applyFill="1" applyBorder="1" applyAlignment="1">
      <alignment horizontal="right" vertical="center"/>
    </xf>
    <xf numFmtId="195" fontId="50" fillId="11" borderId="190" xfId="726" applyNumberFormat="1" applyFont="1" applyFill="1" applyBorder="1" applyAlignment="1" applyProtection="1">
      <alignment horizontal="right" vertical="center"/>
    </xf>
    <xf numFmtId="172" fontId="19" fillId="11" borderId="132" xfId="1502" applyNumberFormat="1" applyFont="1" applyFill="1" applyBorder="1" applyAlignment="1">
      <alignment horizontal="center" vertical="center"/>
    </xf>
    <xf numFmtId="195" fontId="50" fillId="11" borderId="132" xfId="726" applyNumberFormat="1" applyFont="1" applyFill="1" applyBorder="1" applyAlignment="1" applyProtection="1">
      <alignment horizontal="right" vertical="center"/>
    </xf>
    <xf numFmtId="4" fontId="19" fillId="11" borderId="143" xfId="1502" applyNumberFormat="1" applyFont="1" applyFill="1" applyBorder="1" applyAlignment="1">
      <alignment horizontal="center" vertical="center"/>
    </xf>
    <xf numFmtId="195" fontId="19" fillId="11" borderId="248" xfId="726" applyNumberFormat="1" applyFont="1" applyFill="1" applyBorder="1" applyAlignment="1">
      <alignment vertical="center"/>
    </xf>
    <xf numFmtId="195" fontId="19" fillId="11" borderId="132" xfId="726" applyNumberFormat="1" applyFont="1" applyFill="1" applyBorder="1" applyAlignment="1">
      <alignment vertical="center"/>
    </xf>
    <xf numFmtId="195" fontId="19" fillId="11" borderId="132" xfId="726" applyNumberFormat="1" applyFont="1" applyFill="1" applyBorder="1" applyAlignment="1">
      <alignment horizontal="right" vertical="center"/>
    </xf>
    <xf numFmtId="195" fontId="19" fillId="11" borderId="133" xfId="726" applyNumberFormat="1" applyFont="1" applyFill="1" applyBorder="1" applyAlignment="1">
      <alignment horizontal="right" vertical="center"/>
    </xf>
    <xf numFmtId="195" fontId="17" fillId="11" borderId="0" xfId="726" applyNumberFormat="1" applyFont="1" applyFill="1" applyAlignment="1">
      <alignment vertical="center"/>
    </xf>
    <xf numFmtId="4" fontId="17" fillId="11" borderId="0" xfId="726" applyNumberFormat="1" applyFont="1" applyFill="1" applyAlignment="1">
      <alignment vertical="center"/>
    </xf>
    <xf numFmtId="0" fontId="17" fillId="11" borderId="26" xfId="768" applyFont="1" applyFill="1" applyBorder="1" applyAlignment="1">
      <alignment vertical="center"/>
    </xf>
    <xf numFmtId="195" fontId="17" fillId="11" borderId="26" xfId="726" applyNumberFormat="1" applyFont="1" applyFill="1" applyBorder="1" applyAlignment="1">
      <alignment vertical="center"/>
    </xf>
    <xf numFmtId="195" fontId="17" fillId="11" borderId="0" xfId="726" applyNumberFormat="1" applyFont="1" applyFill="1" applyAlignment="1">
      <alignment horizontal="right" vertical="center"/>
    </xf>
    <xf numFmtId="195" fontId="19" fillId="11" borderId="184" xfId="726" applyNumberFormat="1" applyFont="1" applyFill="1" applyBorder="1" applyAlignment="1">
      <alignment vertical="center"/>
    </xf>
    <xf numFmtId="195" fontId="19" fillId="11" borderId="71" xfId="726" applyNumberFormat="1" applyFont="1" applyFill="1" applyBorder="1" applyAlignment="1">
      <alignment vertical="center"/>
    </xf>
    <xf numFmtId="195" fontId="19" fillId="11" borderId="184" xfId="768" applyNumberFormat="1" applyFont="1" applyFill="1" applyBorder="1" applyAlignment="1">
      <alignment vertical="center"/>
    </xf>
    <xf numFmtId="195" fontId="19" fillId="11" borderId="63" xfId="726" applyNumberFormat="1" applyFont="1" applyFill="1" applyBorder="1" applyAlignment="1">
      <alignment vertical="center"/>
    </xf>
    <xf numFmtId="172" fontId="19" fillId="11" borderId="13" xfId="1502" applyNumberFormat="1" applyFont="1" applyFill="1" applyBorder="1" applyAlignment="1">
      <alignment horizontal="center" vertical="center"/>
    </xf>
    <xf numFmtId="195" fontId="19" fillId="11" borderId="71" xfId="726" applyNumberFormat="1" applyFont="1" applyFill="1" applyBorder="1" applyAlignment="1">
      <alignment horizontal="right" vertical="center"/>
    </xf>
    <xf numFmtId="195" fontId="19" fillId="11" borderId="73" xfId="726" applyNumberFormat="1" applyFont="1" applyFill="1" applyBorder="1" applyAlignment="1">
      <alignment vertical="center"/>
    </xf>
    <xf numFmtId="172" fontId="17" fillId="11" borderId="0" xfId="768" applyNumberFormat="1" applyFont="1" applyFill="1" applyAlignment="1">
      <alignment vertical="center"/>
    </xf>
    <xf numFmtId="2" fontId="17" fillId="11" borderId="0" xfId="768" applyNumberFormat="1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188" fontId="9" fillId="11" borderId="0" xfId="0" applyNumberFormat="1" applyFont="1" applyFill="1" applyAlignment="1">
      <alignment horizontal="right" vertical="center"/>
    </xf>
    <xf numFmtId="188" fontId="9" fillId="11" borderId="0" xfId="0" applyNumberFormat="1" applyFont="1" applyFill="1" applyAlignment="1">
      <alignment horizontal="left" vertical="center"/>
    </xf>
    <xf numFmtId="3" fontId="8" fillId="11" borderId="0" xfId="0" applyNumberFormat="1" applyFont="1" applyFill="1" applyAlignment="1">
      <alignment horizontal="right" vertical="center"/>
    </xf>
    <xf numFmtId="0" fontId="16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 wrapText="1"/>
    </xf>
    <xf numFmtId="0" fontId="53" fillId="11" borderId="0" xfId="0" applyFont="1" applyFill="1" applyAlignment="1">
      <alignment vertical="center"/>
    </xf>
    <xf numFmtId="0" fontId="16" fillId="11" borderId="0" xfId="0" applyFont="1" applyFill="1" applyAlignment="1">
      <alignment horizontal="left" vertical="center"/>
    </xf>
    <xf numFmtId="0" fontId="53" fillId="11" borderId="0" xfId="0" applyFont="1" applyFill="1" applyAlignment="1">
      <alignment horizontal="left" vertical="center"/>
    </xf>
    <xf numFmtId="0" fontId="15" fillId="11" borderId="0" xfId="0" applyFont="1" applyFill="1" applyAlignment="1">
      <alignment vertical="center"/>
    </xf>
    <xf numFmtId="0" fontId="10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right" vertical="center"/>
    </xf>
    <xf numFmtId="3" fontId="19" fillId="11" borderId="0" xfId="0" applyNumberFormat="1" applyFont="1" applyFill="1" applyAlignment="1">
      <alignment horizontal="right" vertical="center"/>
    </xf>
    <xf numFmtId="3" fontId="0" fillId="11" borderId="0" xfId="0" applyNumberFormat="1" applyFill="1" applyAlignment="1">
      <alignment vertical="center"/>
    </xf>
    <xf numFmtId="3" fontId="7" fillId="11" borderId="0" xfId="0" applyNumberFormat="1" applyFont="1" applyFill="1" applyAlignment="1">
      <alignment horizontal="left" vertical="center"/>
    </xf>
    <xf numFmtId="168" fontId="23" fillId="11" borderId="0" xfId="1502" applyNumberFormat="1" applyFont="1" applyFill="1" applyBorder="1" applyAlignment="1">
      <alignment horizontal="center"/>
    </xf>
    <xf numFmtId="168" fontId="23" fillId="11" borderId="0" xfId="1502" applyNumberFormat="1" applyFont="1" applyFill="1" applyBorder="1" applyAlignment="1" applyProtection="1">
      <alignment horizontal="center"/>
      <protection locked="0"/>
    </xf>
    <xf numFmtId="0" fontId="10" fillId="11" borderId="0" xfId="768" applyFill="1" applyProtection="1">
      <protection locked="0"/>
    </xf>
    <xf numFmtId="172" fontId="17" fillId="11" borderId="236" xfId="768" applyNumberFormat="1" applyFont="1" applyFill="1" applyBorder="1" applyAlignment="1">
      <alignment horizontal="right" vertical="center" indent="1"/>
    </xf>
    <xf numFmtId="191" fontId="43" fillId="11" borderId="76" xfId="1466" applyNumberFormat="1" applyFont="1" applyFill="1" applyBorder="1" applyAlignment="1">
      <alignment horizontal="right" vertical="center" indent="1"/>
    </xf>
    <xf numFmtId="191" fontId="19" fillId="11" borderId="36" xfId="768" applyNumberFormat="1" applyFont="1" applyFill="1" applyBorder="1" applyAlignment="1">
      <alignment horizontal="right" vertical="center" indent="2"/>
    </xf>
    <xf numFmtId="0" fontId="17" fillId="11" borderId="250" xfId="768" applyFont="1" applyFill="1" applyBorder="1" applyAlignment="1">
      <alignment horizontal="right" indent="1"/>
    </xf>
    <xf numFmtId="191" fontId="17" fillId="11" borderId="251" xfId="768" applyNumberFormat="1" applyFont="1" applyFill="1" applyBorder="1" applyAlignment="1">
      <alignment horizontal="right" indent="1"/>
    </xf>
    <xf numFmtId="191" fontId="17" fillId="11" borderId="56" xfId="768" applyNumberFormat="1" applyFont="1" applyFill="1" applyBorder="1" applyAlignment="1">
      <alignment horizontal="right" indent="1"/>
    </xf>
    <xf numFmtId="172" fontId="19" fillId="11" borderId="252" xfId="768" applyNumberFormat="1" applyFont="1" applyFill="1" applyBorder="1" applyAlignment="1">
      <alignment horizontal="right" vertical="center"/>
    </xf>
    <xf numFmtId="191" fontId="43" fillId="11" borderId="178" xfId="1465" applyNumberFormat="1" applyFont="1" applyFill="1" applyBorder="1" applyAlignment="1">
      <alignment horizontal="right" vertical="center" indent="1"/>
    </xf>
    <xf numFmtId="191" fontId="43" fillId="11" borderId="76" xfId="1465" applyNumberFormat="1" applyFont="1" applyFill="1" applyBorder="1" applyAlignment="1">
      <alignment horizontal="right" vertical="center" indent="1"/>
    </xf>
    <xf numFmtId="191" fontId="19" fillId="0" borderId="36" xfId="768" applyNumberFormat="1" applyFont="1" applyBorder="1" applyAlignment="1">
      <alignment horizontal="right" vertical="center" indent="2"/>
    </xf>
    <xf numFmtId="191" fontId="43" fillId="11" borderId="222" xfId="1465" applyNumberFormat="1" applyFont="1" applyFill="1" applyBorder="1" applyAlignment="1">
      <alignment horizontal="right" vertical="center" indent="1"/>
    </xf>
    <xf numFmtId="191" fontId="43" fillId="11" borderId="183" xfId="1465" applyNumberFormat="1" applyFont="1" applyFill="1" applyBorder="1" applyAlignment="1">
      <alignment horizontal="right" vertical="center" indent="1"/>
    </xf>
    <xf numFmtId="191" fontId="19" fillId="11" borderId="28" xfId="768" applyNumberFormat="1" applyFont="1" applyFill="1" applyBorder="1" applyAlignment="1">
      <alignment horizontal="right" vertical="center" indent="2"/>
    </xf>
    <xf numFmtId="191" fontId="19" fillId="11" borderId="184" xfId="768" applyNumberFormat="1" applyFont="1" applyFill="1" applyBorder="1" applyAlignment="1">
      <alignment horizontal="right" vertical="center" indent="1"/>
    </xf>
    <xf numFmtId="0" fontId="34" fillId="11" borderId="0" xfId="0" applyFont="1" applyFill="1" applyAlignment="1">
      <alignment horizontal="left"/>
    </xf>
    <xf numFmtId="0" fontId="24" fillId="11" borderId="253" xfId="0" applyFont="1" applyFill="1" applyBorder="1" applyAlignment="1">
      <alignment horizontal="right" vertical="center"/>
    </xf>
    <xf numFmtId="4" fontId="33" fillId="11" borderId="254" xfId="1470" applyNumberFormat="1" applyFont="1" applyFill="1" applyBorder="1" applyAlignment="1">
      <alignment horizontal="right" vertical="center"/>
    </xf>
    <xf numFmtId="4" fontId="8" fillId="11" borderId="253" xfId="0" applyNumberFormat="1" applyFont="1" applyFill="1" applyBorder="1" applyAlignment="1">
      <alignment vertical="center"/>
    </xf>
    <xf numFmtId="0" fontId="0" fillId="11" borderId="255" xfId="0" applyFill="1" applyBorder="1" applyAlignment="1">
      <alignment horizontal="center" vertical="center"/>
    </xf>
    <xf numFmtId="0" fontId="17" fillId="11" borderId="256" xfId="0" applyFont="1" applyFill="1" applyBorder="1" applyAlignment="1">
      <alignment vertical="center"/>
    </xf>
    <xf numFmtId="0" fontId="9" fillId="11" borderId="0" xfId="0" applyFont="1" applyFill="1" applyAlignment="1">
      <alignment horizontal="right" vertical="center"/>
    </xf>
    <xf numFmtId="169" fontId="10" fillId="11" borderId="0" xfId="0" applyNumberFormat="1" applyFont="1" applyFill="1" applyAlignment="1">
      <alignment vertical="center"/>
    </xf>
    <xf numFmtId="0" fontId="0" fillId="11" borderId="13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1" borderId="72" xfId="0" applyFill="1" applyBorder="1" applyAlignment="1">
      <alignment vertical="center"/>
    </xf>
    <xf numFmtId="0" fontId="19" fillId="11" borderId="63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right" vertical="center"/>
    </xf>
    <xf numFmtId="172" fontId="8" fillId="11" borderId="0" xfId="0" applyNumberFormat="1" applyFont="1" applyFill="1" applyAlignment="1">
      <alignment vertical="center"/>
    </xf>
    <xf numFmtId="0" fontId="14" fillId="11" borderId="0" xfId="0" applyFont="1" applyFill="1" applyAlignment="1">
      <alignment vertical="center"/>
    </xf>
    <xf numFmtId="191" fontId="8" fillId="11" borderId="260" xfId="0" applyNumberFormat="1" applyFont="1" applyFill="1" applyBorder="1" applyAlignment="1">
      <alignment horizontal="right" vertical="center"/>
    </xf>
    <xf numFmtId="0" fontId="10" fillId="11" borderId="261" xfId="768" applyFill="1" applyBorder="1" applyAlignment="1">
      <alignment horizontal="left" vertical="center"/>
    </xf>
    <xf numFmtId="3" fontId="0" fillId="11" borderId="16" xfId="0" applyNumberFormat="1" applyFill="1" applyBorder="1" applyAlignment="1">
      <alignment horizontal="right" vertical="center"/>
    </xf>
    <xf numFmtId="3" fontId="0" fillId="11" borderId="236" xfId="0" applyNumberFormat="1" applyFill="1" applyBorder="1" applyAlignment="1">
      <alignment horizontal="right" vertical="center"/>
    </xf>
    <xf numFmtId="0" fontId="10" fillId="11" borderId="262" xfId="768" applyFill="1" applyBorder="1" applyAlignment="1">
      <alignment vertical="center"/>
    </xf>
    <xf numFmtId="0" fontId="8" fillId="11" borderId="264" xfId="0" applyFont="1" applyFill="1" applyBorder="1" applyAlignment="1">
      <alignment horizontal="right" vertical="center"/>
    </xf>
    <xf numFmtId="0" fontId="8" fillId="11" borderId="265" xfId="0" applyFont="1" applyFill="1" applyBorder="1" applyAlignment="1">
      <alignment horizontal="right" vertical="center"/>
    </xf>
    <xf numFmtId="0" fontId="8" fillId="11" borderId="266" xfId="0" applyFont="1" applyFill="1" applyBorder="1" applyAlignment="1">
      <alignment horizontal="right" vertical="center"/>
    </xf>
    <xf numFmtId="0" fontId="8" fillId="11" borderId="267" xfId="0" applyFont="1" applyFill="1" applyBorder="1" applyAlignment="1">
      <alignment horizontal="right" vertical="center"/>
    </xf>
    <xf numFmtId="191" fontId="8" fillId="11" borderId="268" xfId="0" applyNumberFormat="1" applyFont="1" applyFill="1" applyBorder="1" applyAlignment="1">
      <alignment horizontal="right" vertical="center"/>
    </xf>
    <xf numFmtId="191" fontId="8" fillId="11" borderId="269" xfId="0" applyNumberFormat="1" applyFont="1" applyFill="1" applyBorder="1" applyAlignment="1">
      <alignment horizontal="right" vertical="center"/>
    </xf>
    <xf numFmtId="191" fontId="8" fillId="11" borderId="270" xfId="0" applyNumberFormat="1" applyFont="1" applyFill="1" applyBorder="1" applyAlignment="1">
      <alignment horizontal="right" vertical="center"/>
    </xf>
    <xf numFmtId="191" fontId="8" fillId="11" borderId="267" xfId="0" applyNumberFormat="1" applyFont="1" applyFill="1" applyBorder="1" applyAlignment="1">
      <alignment horizontal="right" vertical="center"/>
    </xf>
    <xf numFmtId="191" fontId="19" fillId="11" borderId="99" xfId="0" applyNumberFormat="1" applyFont="1" applyFill="1" applyBorder="1" applyAlignment="1">
      <alignment horizontal="right" vertical="center"/>
    </xf>
    <xf numFmtId="188" fontId="9" fillId="11" borderId="0" xfId="768" applyNumberFormat="1" applyFont="1" applyFill="1" applyAlignment="1">
      <alignment horizontal="right" vertical="center"/>
    </xf>
    <xf numFmtId="188" fontId="9" fillId="11" borderId="0" xfId="768" applyNumberFormat="1" applyFont="1" applyFill="1" applyAlignment="1">
      <alignment horizontal="left" vertical="center"/>
    </xf>
    <xf numFmtId="191" fontId="0" fillId="0" borderId="35" xfId="0" applyNumberFormat="1" applyBorder="1" applyAlignment="1">
      <alignment horizontal="right" vertical="center"/>
    </xf>
    <xf numFmtId="191" fontId="8" fillId="11" borderId="271" xfId="0" applyNumberFormat="1" applyFont="1" applyFill="1" applyBorder="1" applyAlignment="1">
      <alignment horizontal="right" vertical="center"/>
    </xf>
    <xf numFmtId="191" fontId="8" fillId="11" borderId="62" xfId="0" applyNumberFormat="1" applyFont="1" applyFill="1" applyBorder="1" applyAlignment="1">
      <alignment horizontal="right" vertical="center"/>
    </xf>
    <xf numFmtId="191" fontId="8" fillId="11" borderId="125" xfId="0" applyNumberFormat="1" applyFont="1" applyFill="1" applyBorder="1" applyAlignment="1">
      <alignment horizontal="right" vertical="center"/>
    </xf>
    <xf numFmtId="191" fontId="8" fillId="11" borderId="97" xfId="0" applyNumberFormat="1" applyFont="1" applyFill="1" applyBorder="1" applyAlignment="1">
      <alignment horizontal="right" vertical="center"/>
    </xf>
    <xf numFmtId="4" fontId="8" fillId="11" borderId="0" xfId="0" applyNumberFormat="1" applyFont="1" applyFill="1" applyAlignment="1">
      <alignment horizontal="right" vertical="center"/>
    </xf>
    <xf numFmtId="4" fontId="19" fillId="11" borderId="0" xfId="0" applyNumberFormat="1" applyFont="1" applyFill="1" applyAlignment="1">
      <alignment horizontal="right" vertical="center"/>
    </xf>
    <xf numFmtId="3" fontId="0" fillId="11" borderId="16" xfId="0" quotePrefix="1" applyNumberFormat="1" applyFill="1" applyBorder="1" applyAlignment="1">
      <alignment vertical="center"/>
    </xf>
    <xf numFmtId="3" fontId="0" fillId="11" borderId="260" xfId="0" applyNumberFormat="1" applyFill="1" applyBorder="1" applyAlignment="1">
      <alignment vertical="center"/>
    </xf>
    <xf numFmtId="3" fontId="0" fillId="11" borderId="0" xfId="0" applyNumberFormat="1" applyFill="1" applyAlignment="1">
      <alignment horizontal="right" vertical="center"/>
    </xf>
    <xf numFmtId="3" fontId="0" fillId="11" borderId="260" xfId="0" applyNumberFormat="1" applyFill="1" applyBorder="1" applyAlignment="1">
      <alignment horizontal="right" vertical="center"/>
    </xf>
    <xf numFmtId="3" fontId="8" fillId="11" borderId="36" xfId="0" applyNumberFormat="1" applyFont="1" applyFill="1" applyBorder="1" applyAlignment="1">
      <alignment horizontal="right" vertical="center"/>
    </xf>
    <xf numFmtId="191" fontId="19" fillId="11" borderId="236" xfId="0" applyNumberFormat="1" applyFont="1" applyFill="1" applyBorder="1" applyAlignment="1">
      <alignment horizontal="right" vertical="center"/>
    </xf>
    <xf numFmtId="191" fontId="19" fillId="11" borderId="16" xfId="0" applyNumberFormat="1" applyFont="1" applyFill="1" applyBorder="1" applyAlignment="1">
      <alignment horizontal="right" vertical="center"/>
    </xf>
    <xf numFmtId="191" fontId="19" fillId="11" borderId="0" xfId="0" applyNumberFormat="1" applyFont="1" applyFill="1" applyAlignment="1">
      <alignment horizontal="right" vertical="center"/>
    </xf>
    <xf numFmtId="191" fontId="19" fillId="11" borderId="260" xfId="0" applyNumberFormat="1" applyFont="1" applyFill="1" applyBorder="1" applyAlignment="1">
      <alignment horizontal="right" vertical="center"/>
    </xf>
    <xf numFmtId="3" fontId="0" fillId="11" borderId="182" xfId="0" applyNumberFormat="1" applyFill="1" applyBorder="1" applyAlignment="1">
      <alignment vertical="center"/>
    </xf>
    <xf numFmtId="3" fontId="0" fillId="11" borderId="27" xfId="0" applyNumberFormat="1" applyFill="1" applyBorder="1" applyAlignment="1">
      <alignment vertical="center"/>
    </xf>
    <xf numFmtId="3" fontId="0" fillId="11" borderId="26" xfId="0" applyNumberFormat="1" applyFill="1" applyBorder="1" applyAlignment="1">
      <alignment vertical="center"/>
    </xf>
    <xf numFmtId="3" fontId="0" fillId="11" borderId="272" xfId="0" applyNumberFormat="1" applyFill="1" applyBorder="1" applyAlignment="1">
      <alignment vertical="center"/>
    </xf>
    <xf numFmtId="3" fontId="8" fillId="11" borderId="9" xfId="0" applyNumberFormat="1" applyFont="1" applyFill="1" applyBorder="1" applyAlignment="1">
      <alignment horizontal="right" vertical="center"/>
    </xf>
    <xf numFmtId="0" fontId="30" fillId="11" borderId="0" xfId="0" applyFont="1" applyFill="1" applyAlignment="1">
      <alignment horizontal="left" vertical="center"/>
    </xf>
    <xf numFmtId="0" fontId="36" fillId="11" borderId="0" xfId="0" applyFont="1" applyFill="1" applyAlignment="1">
      <alignment horizontal="left" vertical="center"/>
    </xf>
    <xf numFmtId="0" fontId="37" fillId="11" borderId="0" xfId="0" applyFont="1" applyFill="1" applyAlignment="1">
      <alignment horizontal="centerContinuous" vertical="center"/>
    </xf>
    <xf numFmtId="0" fontId="36" fillId="11" borderId="0" xfId="0" applyFont="1" applyFill="1" applyAlignment="1">
      <alignment horizontal="centerContinuous" vertical="center"/>
    </xf>
    <xf numFmtId="0" fontId="45" fillId="11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4" fontId="45" fillId="11" borderId="0" xfId="0" applyNumberFormat="1" applyFont="1" applyFill="1" applyAlignment="1">
      <alignment vertical="center"/>
    </xf>
    <xf numFmtId="172" fontId="0" fillId="11" borderId="0" xfId="0" applyNumberFormat="1" applyFill="1" applyAlignment="1">
      <alignment vertical="center"/>
    </xf>
    <xf numFmtId="2" fontId="9" fillId="11" borderId="0" xfId="0" applyNumberFormat="1" applyFont="1" applyFill="1" applyAlignment="1">
      <alignment horizontal="right" vertical="center"/>
    </xf>
    <xf numFmtId="173" fontId="9" fillId="11" borderId="0" xfId="0" applyNumberFormat="1" applyFont="1" applyFill="1" applyAlignment="1">
      <alignment horizontal="right" vertical="center"/>
    </xf>
    <xf numFmtId="1" fontId="0" fillId="11" borderId="0" xfId="0" applyNumberFormat="1" applyFill="1" applyAlignment="1">
      <alignment vertical="center"/>
    </xf>
    <xf numFmtId="173" fontId="54" fillId="0" borderId="0" xfId="0" applyNumberFormat="1" applyFont="1" applyAlignment="1">
      <alignment vertical="center"/>
    </xf>
    <xf numFmtId="0" fontId="16" fillId="11" borderId="0" xfId="0" applyFont="1" applyFill="1" applyAlignment="1">
      <alignment horizontal="left" indent="2"/>
    </xf>
    <xf numFmtId="173" fontId="0" fillId="11" borderId="0" xfId="0" applyNumberFormat="1" applyFill="1" applyAlignment="1">
      <alignment vertical="center"/>
    </xf>
    <xf numFmtId="0" fontId="8" fillId="11" borderId="274" xfId="0" applyFont="1" applyFill="1" applyBorder="1" applyAlignment="1">
      <alignment horizontal="center" vertical="center"/>
    </xf>
    <xf numFmtId="2" fontId="8" fillId="11" borderId="275" xfId="0" applyNumberFormat="1" applyFont="1" applyFill="1" applyBorder="1" applyAlignment="1">
      <alignment horizontal="center" vertical="center"/>
    </xf>
    <xf numFmtId="2" fontId="8" fillId="11" borderId="276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vertical="center" wrapText="1"/>
    </xf>
    <xf numFmtId="0" fontId="17" fillId="11" borderId="0" xfId="0" applyFont="1" applyFill="1" applyAlignment="1">
      <alignment horizontal="left" vertical="center"/>
    </xf>
    <xf numFmtId="0" fontId="17" fillId="11" borderId="277" xfId="0" applyFont="1" applyFill="1" applyBorder="1" applyAlignment="1">
      <alignment horizontal="left" vertical="center"/>
    </xf>
    <xf numFmtId="0" fontId="17" fillId="11" borderId="16" xfId="0" applyFont="1" applyFill="1" applyBorder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11" borderId="236" xfId="0" applyFont="1" applyFill="1" applyBorder="1" applyAlignment="1">
      <alignment horizontal="center" vertical="center"/>
    </xf>
    <xf numFmtId="0" fontId="43" fillId="11" borderId="278" xfId="0" applyFont="1" applyFill="1" applyBorder="1" applyAlignment="1">
      <alignment vertical="center" wrapText="1"/>
    </xf>
    <xf numFmtId="166" fontId="43" fillId="11" borderId="279" xfId="0" applyNumberFormat="1" applyFont="1" applyFill="1" applyBorder="1" applyAlignment="1">
      <alignment vertical="center"/>
    </xf>
    <xf numFmtId="0" fontId="43" fillId="11" borderId="279" xfId="0" applyFont="1" applyFill="1" applyBorder="1" applyAlignment="1">
      <alignment vertical="center" wrapText="1"/>
    </xf>
    <xf numFmtId="0" fontId="17" fillId="11" borderId="65" xfId="0" applyFont="1" applyFill="1" applyBorder="1" applyAlignment="1">
      <alignment vertical="center"/>
    </xf>
    <xf numFmtId="3" fontId="19" fillId="11" borderId="36" xfId="0" applyNumberFormat="1" applyFont="1" applyFill="1" applyBorder="1" applyAlignment="1">
      <alignment horizontal="right" vertical="center"/>
    </xf>
    <xf numFmtId="3" fontId="17" fillId="11" borderId="277" xfId="0" applyNumberFormat="1" applyFont="1" applyFill="1" applyBorder="1" applyAlignment="1">
      <alignment horizontal="left" vertical="center"/>
    </xf>
    <xf numFmtId="3" fontId="17" fillId="11" borderId="16" xfId="0" applyNumberFormat="1" applyFont="1" applyFill="1" applyBorder="1" applyAlignment="1">
      <alignment horizontal="right" vertical="center"/>
    </xf>
    <xf numFmtId="3" fontId="17" fillId="11" borderId="0" xfId="0" applyNumberFormat="1" applyFont="1" applyFill="1" applyAlignment="1">
      <alignment horizontal="right" vertical="center"/>
    </xf>
    <xf numFmtId="3" fontId="17" fillId="11" borderId="236" xfId="0" applyNumberFormat="1" applyFont="1" applyFill="1" applyBorder="1" applyAlignment="1">
      <alignment horizontal="right" vertical="center"/>
    </xf>
    <xf numFmtId="0" fontId="17" fillId="11" borderId="16" xfId="0" applyFont="1" applyFill="1" applyBorder="1" applyAlignment="1">
      <alignment horizontal="right" vertical="center"/>
    </xf>
    <xf numFmtId="0" fontId="17" fillId="11" borderId="0" xfId="0" applyFont="1" applyFill="1" applyAlignment="1">
      <alignment horizontal="right" vertical="center"/>
    </xf>
    <xf numFmtId="0" fontId="17" fillId="11" borderId="236" xfId="0" applyFont="1" applyFill="1" applyBorder="1" applyAlignment="1">
      <alignment horizontal="right" vertical="center"/>
    </xf>
    <xf numFmtId="0" fontId="19" fillId="11" borderId="107" xfId="0" applyFont="1" applyFill="1" applyBorder="1" applyAlignment="1">
      <alignment horizontal="right" vertical="center"/>
    </xf>
    <xf numFmtId="0" fontId="19" fillId="11" borderId="62" xfId="0" applyFont="1" applyFill="1" applyBorder="1" applyAlignment="1">
      <alignment horizontal="right" vertical="center"/>
    </xf>
    <xf numFmtId="0" fontId="19" fillId="11" borderId="125" xfId="0" applyFont="1" applyFill="1" applyBorder="1" applyAlignment="1">
      <alignment horizontal="right" vertical="center"/>
    </xf>
    <xf numFmtId="0" fontId="19" fillId="11" borderId="267" xfId="0" applyFont="1" applyFill="1" applyBorder="1" applyAlignment="1">
      <alignment horizontal="right" vertical="center"/>
    </xf>
    <xf numFmtId="3" fontId="19" fillId="11" borderId="267" xfId="0" applyNumberFormat="1" applyFont="1" applyFill="1" applyBorder="1" applyAlignment="1">
      <alignment horizontal="right" vertical="center"/>
    </xf>
    <xf numFmtId="3" fontId="19" fillId="11" borderId="99" xfId="0" applyNumberFormat="1" applyFont="1" applyFill="1" applyBorder="1" applyAlignment="1">
      <alignment horizontal="right" vertical="center"/>
    </xf>
    <xf numFmtId="189" fontId="43" fillId="11" borderId="280" xfId="0" applyNumberFormat="1" applyFont="1" applyFill="1" applyBorder="1" applyAlignment="1">
      <alignment vertical="center"/>
    </xf>
    <xf numFmtId="189" fontId="43" fillId="11" borderId="281" xfId="0" applyNumberFormat="1" applyFont="1" applyFill="1" applyBorder="1" applyAlignment="1">
      <alignment vertical="center" wrapText="1"/>
    </xf>
    <xf numFmtId="189" fontId="43" fillId="11" borderId="281" xfId="0" applyNumberFormat="1" applyFont="1" applyFill="1" applyBorder="1" applyAlignment="1">
      <alignment vertical="center"/>
    </xf>
    <xf numFmtId="189" fontId="43" fillId="11" borderId="282" xfId="0" applyNumberFormat="1" applyFont="1" applyFill="1" applyBorder="1" applyAlignment="1">
      <alignment vertical="center"/>
    </xf>
    <xf numFmtId="189" fontId="19" fillId="11" borderId="260" xfId="0" applyNumberFormat="1" applyFont="1" applyFill="1" applyBorder="1" applyAlignment="1">
      <alignment horizontal="right" vertical="center"/>
    </xf>
    <xf numFmtId="189" fontId="43" fillId="11" borderId="283" xfId="0" applyNumberFormat="1" applyFont="1" applyFill="1" applyBorder="1" applyAlignment="1">
      <alignment vertical="center"/>
    </xf>
    <xf numFmtId="189" fontId="17" fillId="11" borderId="282" xfId="0" applyNumberFormat="1" applyFont="1" applyFill="1" applyBorder="1" applyAlignment="1">
      <alignment vertical="center"/>
    </xf>
    <xf numFmtId="189" fontId="19" fillId="11" borderId="36" xfId="0" applyNumberFormat="1" applyFont="1" applyFill="1" applyBorder="1" applyAlignment="1">
      <alignment horizontal="right" vertical="center"/>
    </xf>
    <xf numFmtId="0" fontId="17" fillId="11" borderId="76" xfId="0" applyFont="1" applyFill="1" applyBorder="1" applyAlignment="1">
      <alignment vertical="center"/>
    </xf>
    <xf numFmtId="189" fontId="19" fillId="11" borderId="284" xfId="0" applyNumberFormat="1" applyFont="1" applyFill="1" applyBorder="1" applyAlignment="1">
      <alignment horizontal="right" vertical="center"/>
    </xf>
    <xf numFmtId="189" fontId="19" fillId="11" borderId="285" xfId="0" applyNumberFormat="1" applyFont="1" applyFill="1" applyBorder="1" applyAlignment="1">
      <alignment horizontal="center" vertical="center"/>
    </xf>
    <xf numFmtId="189" fontId="19" fillId="11" borderId="267" xfId="0" applyNumberFormat="1" applyFont="1" applyFill="1" applyBorder="1" applyAlignment="1">
      <alignment horizontal="center" vertical="center"/>
    </xf>
    <xf numFmtId="189" fontId="19" fillId="11" borderId="286" xfId="0" applyNumberFormat="1" applyFont="1" applyFill="1" applyBorder="1" applyAlignment="1">
      <alignment horizontal="right" vertical="center"/>
    </xf>
    <xf numFmtId="189" fontId="19" fillId="11" borderId="267" xfId="0" applyNumberFormat="1" applyFont="1" applyFill="1" applyBorder="1" applyAlignment="1">
      <alignment horizontal="right" vertical="center"/>
    </xf>
    <xf numFmtId="189" fontId="19" fillId="11" borderId="99" xfId="0" applyNumberFormat="1" applyFont="1" applyFill="1" applyBorder="1" applyAlignment="1">
      <alignment horizontal="center" vertical="center"/>
    </xf>
    <xf numFmtId="3" fontId="8" fillId="11" borderId="0" xfId="0" applyNumberFormat="1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17" fillId="11" borderId="7" xfId="0" applyFont="1" applyFill="1" applyBorder="1" applyAlignment="1">
      <alignment vertical="center"/>
    </xf>
    <xf numFmtId="3" fontId="17" fillId="11" borderId="16" xfId="0" quotePrefix="1" applyNumberFormat="1" applyFont="1" applyFill="1" applyBorder="1" applyAlignment="1">
      <alignment horizontal="right" vertical="center"/>
    </xf>
    <xf numFmtId="3" fontId="17" fillId="11" borderId="0" xfId="0" applyNumberFormat="1" applyFont="1" applyFill="1" applyAlignment="1">
      <alignment vertical="center"/>
    </xf>
    <xf numFmtId="3" fontId="17" fillId="11" borderId="260" xfId="0" applyNumberFormat="1" applyFont="1" applyFill="1" applyBorder="1" applyAlignment="1">
      <alignment vertical="center"/>
    </xf>
    <xf numFmtId="3" fontId="17" fillId="11" borderId="260" xfId="0" applyNumberFormat="1" applyFont="1" applyFill="1" applyBorder="1" applyAlignment="1">
      <alignment horizontal="right" vertical="center"/>
    </xf>
    <xf numFmtId="3" fontId="19" fillId="11" borderId="36" xfId="0" applyNumberFormat="1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center" vertical="center"/>
    </xf>
    <xf numFmtId="189" fontId="19" fillId="11" borderId="278" xfId="0" applyNumberFormat="1" applyFont="1" applyFill="1" applyBorder="1" applyAlignment="1">
      <alignment horizontal="right" vertical="center"/>
    </xf>
    <xf numFmtId="189" fontId="19" fillId="11" borderId="279" xfId="0" applyNumberFormat="1" applyFont="1" applyFill="1" applyBorder="1" applyAlignment="1">
      <alignment horizontal="right" vertical="center"/>
    </xf>
    <xf numFmtId="189" fontId="19" fillId="11" borderId="287" xfId="0" applyNumberFormat="1" applyFont="1" applyFill="1" applyBorder="1" applyAlignment="1">
      <alignment horizontal="right" vertical="center"/>
    </xf>
    <xf numFmtId="189" fontId="19" fillId="11" borderId="288" xfId="0" applyNumberFormat="1" applyFont="1" applyFill="1" applyBorder="1" applyAlignment="1">
      <alignment horizontal="right" vertical="center"/>
    </xf>
    <xf numFmtId="0" fontId="17" fillId="11" borderId="8" xfId="0" applyFont="1" applyFill="1" applyBorder="1" applyAlignment="1">
      <alignment vertical="center"/>
    </xf>
    <xf numFmtId="3" fontId="17" fillId="11" borderId="182" xfId="0" applyNumberFormat="1" applyFont="1" applyFill="1" applyBorder="1" applyAlignment="1">
      <alignment vertical="center"/>
    </xf>
    <xf numFmtId="3" fontId="17" fillId="11" borderId="27" xfId="0" applyNumberFormat="1" applyFont="1" applyFill="1" applyBorder="1" applyAlignment="1">
      <alignment vertical="center"/>
    </xf>
    <xf numFmtId="3" fontId="17" fillId="11" borderId="27" xfId="0" applyNumberFormat="1" applyFont="1" applyFill="1" applyBorder="1" applyAlignment="1">
      <alignment horizontal="right" vertical="center"/>
    </xf>
    <xf numFmtId="3" fontId="17" fillId="11" borderId="26" xfId="0" applyNumberFormat="1" applyFont="1" applyFill="1" applyBorder="1" applyAlignment="1">
      <alignment vertical="center"/>
    </xf>
    <xf numFmtId="3" fontId="17" fillId="11" borderId="272" xfId="0" applyNumberFormat="1" applyFont="1" applyFill="1" applyBorder="1" applyAlignment="1">
      <alignment vertical="center"/>
    </xf>
    <xf numFmtId="3" fontId="19" fillId="11" borderId="9" xfId="0" applyNumberFormat="1" applyFont="1" applyFill="1" applyBorder="1" applyAlignment="1">
      <alignment horizontal="left" vertical="center"/>
    </xf>
    <xf numFmtId="0" fontId="19" fillId="11" borderId="0" xfId="0" applyFont="1" applyFill="1" applyAlignment="1">
      <alignment horizontal="center" vertical="center"/>
    </xf>
    <xf numFmtId="189" fontId="0" fillId="11" borderId="0" xfId="0" applyNumberFormat="1" applyFill="1" applyAlignment="1">
      <alignment vertical="center"/>
    </xf>
    <xf numFmtId="9" fontId="23" fillId="11" borderId="13" xfId="1502" applyFont="1" applyFill="1" applyBorder="1" applyAlignment="1">
      <alignment horizontal="right" indent="1"/>
    </xf>
    <xf numFmtId="9" fontId="23" fillId="11" borderId="183" xfId="1502" applyFont="1" applyFill="1" applyBorder="1" applyAlignment="1">
      <alignment horizontal="right" indent="1"/>
    </xf>
    <xf numFmtId="196" fontId="43" fillId="11" borderId="109" xfId="768" applyNumberFormat="1" applyFont="1" applyFill="1" applyBorder="1" applyAlignment="1">
      <alignment horizontal="right" vertical="center"/>
    </xf>
    <xf numFmtId="196" fontId="43" fillId="11" borderId="166" xfId="768" applyNumberFormat="1" applyFont="1" applyFill="1" applyBorder="1" applyAlignment="1">
      <alignment horizontal="right" vertical="center"/>
    </xf>
    <xf numFmtId="4" fontId="43" fillId="11" borderId="216" xfId="768" applyNumberFormat="1" applyFont="1" applyFill="1" applyBorder="1" applyAlignment="1">
      <alignment horizontal="right" vertical="center"/>
    </xf>
    <xf numFmtId="4" fontId="43" fillId="11" borderId="109" xfId="768" applyNumberFormat="1" applyFont="1" applyFill="1" applyBorder="1" applyAlignment="1">
      <alignment horizontal="right" vertical="center"/>
    </xf>
    <xf numFmtId="4" fontId="43" fillId="11" borderId="220" xfId="768" applyNumberFormat="1" applyFont="1" applyFill="1" applyBorder="1" applyAlignment="1">
      <alignment horizontal="right" vertical="center"/>
    </xf>
    <xf numFmtId="172" fontId="8" fillId="11" borderId="6" xfId="732" applyNumberFormat="1" applyFont="1" applyFill="1" applyBorder="1" applyAlignment="1">
      <alignment horizontal="right" indent="1"/>
    </xf>
    <xf numFmtId="172" fontId="8" fillId="11" borderId="15" xfId="732" applyNumberFormat="1" applyFont="1" applyFill="1" applyBorder="1" applyAlignment="1">
      <alignment horizontal="right" indent="1"/>
    </xf>
    <xf numFmtId="4" fontId="43" fillId="11" borderId="187" xfId="1467" applyNumberFormat="1" applyFont="1" applyFill="1" applyBorder="1" applyAlignment="1">
      <alignment horizontal="right" vertical="center"/>
    </xf>
    <xf numFmtId="4" fontId="43" fillId="11" borderId="22" xfId="1467" applyNumberFormat="1" applyFont="1" applyFill="1" applyBorder="1" applyAlignment="1">
      <alignment horizontal="right" vertical="center"/>
    </xf>
    <xf numFmtId="4" fontId="43" fillId="11" borderId="289" xfId="1467" applyNumberFormat="1" applyFont="1" applyFill="1" applyBorder="1" applyAlignment="1">
      <alignment horizontal="right" vertical="center"/>
    </xf>
    <xf numFmtId="4" fontId="19" fillId="11" borderId="134" xfId="0" applyNumberFormat="1" applyFont="1" applyFill="1" applyBorder="1" applyAlignment="1">
      <alignment vertical="center"/>
    </xf>
    <xf numFmtId="4" fontId="43" fillId="11" borderId="236" xfId="1467" applyNumberFormat="1" applyFont="1" applyFill="1" applyBorder="1" applyAlignment="1">
      <alignment horizontal="right" vertical="center"/>
    </xf>
    <xf numFmtId="4" fontId="43" fillId="11" borderId="290" xfId="1467" applyNumberFormat="1" applyFont="1" applyFill="1" applyBorder="1" applyAlignment="1">
      <alignment horizontal="right" vertical="center"/>
    </xf>
    <xf numFmtId="4" fontId="19" fillId="11" borderId="135" xfId="0" applyNumberFormat="1" applyFont="1" applyFill="1" applyBorder="1" applyAlignment="1">
      <alignment vertical="center"/>
    </xf>
    <xf numFmtId="4" fontId="43" fillId="11" borderId="291" xfId="1467" applyNumberFormat="1" applyFont="1" applyFill="1" applyBorder="1" applyAlignment="1">
      <alignment horizontal="right" vertical="center"/>
    </xf>
    <xf numFmtId="4" fontId="43" fillId="11" borderId="292" xfId="1467" applyNumberFormat="1" applyFont="1" applyFill="1" applyBorder="1" applyAlignment="1">
      <alignment horizontal="right" vertical="center"/>
    </xf>
    <xf numFmtId="4" fontId="43" fillId="11" borderId="293" xfId="1467" applyNumberFormat="1" applyFont="1" applyFill="1" applyBorder="1" applyAlignment="1">
      <alignment horizontal="right" vertical="center"/>
    </xf>
    <xf numFmtId="4" fontId="19" fillId="11" borderId="294" xfId="0" applyNumberFormat="1" applyFont="1" applyFill="1" applyBorder="1" applyAlignment="1">
      <alignment vertical="center"/>
    </xf>
    <xf numFmtId="4" fontId="19" fillId="11" borderId="52" xfId="0" applyNumberFormat="1" applyFont="1" applyFill="1" applyBorder="1" applyAlignment="1">
      <alignment vertical="center"/>
    </xf>
    <xf numFmtId="4" fontId="19" fillId="11" borderId="12" xfId="0" applyNumberFormat="1" applyFont="1" applyFill="1" applyBorder="1" applyAlignment="1">
      <alignment vertical="center"/>
    </xf>
    <xf numFmtId="4" fontId="19" fillId="11" borderId="13" xfId="0" applyNumberFormat="1" applyFont="1" applyFill="1" applyBorder="1" applyAlignment="1">
      <alignment vertical="center"/>
    </xf>
    <xf numFmtId="4" fontId="19" fillId="11" borderId="133" xfId="0" applyNumberFormat="1" applyFont="1" applyFill="1" applyBorder="1" applyAlignment="1">
      <alignment vertical="center"/>
    </xf>
    <xf numFmtId="4" fontId="17" fillId="0" borderId="159" xfId="0" applyNumberFormat="1" applyFont="1" applyBorder="1" applyAlignment="1">
      <alignment vertical="center"/>
    </xf>
    <xf numFmtId="4" fontId="17" fillId="0" borderId="224" xfId="0" applyNumberFormat="1" applyFont="1" applyBorder="1" applyAlignment="1">
      <alignment vertical="center"/>
    </xf>
    <xf numFmtId="4" fontId="17" fillId="0" borderId="109" xfId="0" applyNumberFormat="1" applyFont="1" applyBorder="1" applyAlignment="1">
      <alignment vertical="center"/>
    </xf>
    <xf numFmtId="4" fontId="17" fillId="0" borderId="226" xfId="0" applyNumberFormat="1" applyFont="1" applyBorder="1" applyAlignment="1">
      <alignment vertical="center"/>
    </xf>
    <xf numFmtId="4" fontId="17" fillId="0" borderId="227" xfId="0" applyNumberFormat="1" applyFont="1" applyBorder="1" applyAlignment="1">
      <alignment vertical="center"/>
    </xf>
    <xf numFmtId="4" fontId="19" fillId="11" borderId="89" xfId="746" applyNumberFormat="1" applyFont="1" applyFill="1" applyBorder="1" applyAlignment="1">
      <alignment vertical="center"/>
    </xf>
    <xf numFmtId="4" fontId="19" fillId="11" borderId="177" xfId="746" applyNumberFormat="1" applyFont="1" applyFill="1" applyBorder="1" applyAlignment="1">
      <alignment vertical="center"/>
    </xf>
    <xf numFmtId="4" fontId="19" fillId="11" borderId="74" xfId="746" applyNumberFormat="1" applyFont="1" applyFill="1" applyBorder="1" applyAlignment="1">
      <alignment vertical="center"/>
    </xf>
    <xf numFmtId="4" fontId="19" fillId="11" borderId="36" xfId="746" applyNumberFormat="1" applyFont="1" applyFill="1" applyBorder="1" applyAlignment="1">
      <alignment horizontal="right" vertical="center"/>
    </xf>
    <xf numFmtId="4" fontId="19" fillId="11" borderId="89" xfId="746" applyNumberFormat="1" applyFont="1" applyFill="1" applyBorder="1" applyAlignment="1">
      <alignment horizontal="right" vertical="center"/>
    </xf>
    <xf numFmtId="4" fontId="19" fillId="11" borderId="295" xfId="746" applyNumberFormat="1" applyFont="1" applyFill="1" applyBorder="1" applyAlignment="1">
      <alignment vertical="center"/>
    </xf>
    <xf numFmtId="4" fontId="19" fillId="11" borderId="9" xfId="746" applyNumberFormat="1" applyFont="1" applyFill="1" applyBorder="1" applyAlignment="1">
      <alignment vertical="center"/>
    </xf>
    <xf numFmtId="4" fontId="19" fillId="11" borderId="296" xfId="746" applyNumberFormat="1" applyFont="1" applyFill="1" applyBorder="1" applyAlignment="1">
      <alignment horizontal="right" vertical="center"/>
    </xf>
    <xf numFmtId="4" fontId="19" fillId="11" borderId="297" xfId="746" applyNumberFormat="1" applyFont="1" applyFill="1" applyBorder="1" applyAlignment="1">
      <alignment horizontal="right" vertical="center"/>
    </xf>
    <xf numFmtId="4" fontId="19" fillId="11" borderId="227" xfId="746" applyNumberFormat="1" applyFont="1" applyFill="1" applyBorder="1" applyAlignment="1">
      <alignment horizontal="right" vertical="center"/>
    </xf>
    <xf numFmtId="4" fontId="19" fillId="11" borderId="106" xfId="746" applyNumberFormat="1" applyFont="1" applyFill="1" applyBorder="1" applyAlignment="1">
      <alignment vertical="center"/>
    </xf>
    <xf numFmtId="4" fontId="19" fillId="11" borderId="41" xfId="746" applyNumberFormat="1" applyFont="1" applyFill="1" applyBorder="1" applyAlignment="1">
      <alignment vertical="center"/>
    </xf>
    <xf numFmtId="4" fontId="19" fillId="11" borderId="33" xfId="746" applyNumberFormat="1" applyFont="1" applyFill="1" applyBorder="1" applyAlignment="1">
      <alignment vertical="center"/>
    </xf>
    <xf numFmtId="4" fontId="19" fillId="11" borderId="50" xfId="746" applyNumberFormat="1" applyFont="1" applyFill="1" applyBorder="1" applyAlignment="1">
      <alignment vertical="center"/>
    </xf>
    <xf numFmtId="4" fontId="19" fillId="11" borderId="298" xfId="746" applyNumberFormat="1" applyFont="1" applyFill="1" applyBorder="1" applyAlignment="1">
      <alignment vertical="center"/>
    </xf>
    <xf numFmtId="4" fontId="19" fillId="11" borderId="299" xfId="746" applyNumberFormat="1" applyFont="1" applyFill="1" applyBorder="1" applyAlignment="1">
      <alignment vertical="center"/>
    </xf>
    <xf numFmtId="4" fontId="19" fillId="11" borderId="300" xfId="746" applyNumberFormat="1" applyFont="1" applyFill="1" applyBorder="1" applyAlignment="1">
      <alignment vertical="center"/>
    </xf>
    <xf numFmtId="0" fontId="17" fillId="11" borderId="112" xfId="0" applyFont="1" applyFill="1" applyBorder="1" applyAlignment="1">
      <alignment horizontal="center" vertical="center"/>
    </xf>
    <xf numFmtId="0" fontId="17" fillId="11" borderId="159" xfId="0" applyFont="1" applyFill="1" applyBorder="1" applyAlignment="1">
      <alignment vertical="center"/>
    </xf>
    <xf numFmtId="4" fontId="43" fillId="11" borderId="159" xfId="1469" applyNumberFormat="1" applyFont="1" applyFill="1" applyBorder="1" applyAlignment="1">
      <alignment horizontal="right" vertical="center"/>
    </xf>
    <xf numFmtId="4" fontId="43" fillId="11" borderId="194" xfId="1469" applyNumberFormat="1" applyFont="1" applyFill="1" applyBorder="1" applyAlignment="1">
      <alignment horizontal="right" vertical="center"/>
    </xf>
    <xf numFmtId="4" fontId="19" fillId="11" borderId="224" xfId="746" applyNumberFormat="1" applyFont="1" applyFill="1" applyBorder="1" applyAlignment="1">
      <alignment horizontal="right" vertical="center"/>
    </xf>
    <xf numFmtId="0" fontId="17" fillId="11" borderId="200" xfId="0" applyFont="1" applyFill="1" applyBorder="1" applyAlignment="1">
      <alignment vertical="center" wrapText="1"/>
    </xf>
    <xf numFmtId="0" fontId="17" fillId="11" borderId="301" xfId="0" applyFont="1" applyFill="1" applyBorder="1" applyAlignment="1">
      <alignment vertical="center" wrapText="1"/>
    </xf>
    <xf numFmtId="0" fontId="17" fillId="11" borderId="15" xfId="0" applyFont="1" applyFill="1" applyBorder="1" applyAlignment="1">
      <alignment vertical="center" wrapText="1"/>
    </xf>
    <xf numFmtId="191" fontId="8" fillId="11" borderId="236" xfId="0" applyNumberFormat="1" applyFont="1" applyFill="1" applyBorder="1" applyAlignment="1">
      <alignment horizontal="right" vertical="center"/>
    </xf>
    <xf numFmtId="4" fontId="8" fillId="11" borderId="68" xfId="0" applyNumberFormat="1" applyFont="1" applyFill="1" applyBorder="1" applyAlignment="1">
      <alignment vertical="center"/>
    </xf>
    <xf numFmtId="4" fontId="8" fillId="11" borderId="16" xfId="0" applyNumberFormat="1" applyFont="1" applyFill="1" applyBorder="1" applyAlignment="1" applyProtection="1">
      <alignment horizontal="right" vertical="center"/>
      <protection locked="0"/>
    </xf>
    <xf numFmtId="4" fontId="8" fillId="11" borderId="35" xfId="0" applyNumberFormat="1" applyFont="1" applyFill="1" applyBorder="1" applyAlignment="1" applyProtection="1">
      <alignment horizontal="right" vertical="center"/>
      <protection locked="0"/>
    </xf>
    <xf numFmtId="4" fontId="8" fillId="11" borderId="21" xfId="0" applyNumberFormat="1" applyFont="1" applyFill="1" applyBorder="1" applyAlignment="1" applyProtection="1">
      <alignment horizontal="right" vertical="center"/>
      <protection locked="0"/>
    </xf>
    <xf numFmtId="4" fontId="8" fillId="11" borderId="32" xfId="0" applyNumberFormat="1" applyFont="1" applyFill="1" applyBorder="1" applyAlignment="1" applyProtection="1">
      <alignment horizontal="right" vertical="center"/>
      <protection locked="0"/>
    </xf>
    <xf numFmtId="4" fontId="8" fillId="11" borderId="15" xfId="0" applyNumberFormat="1" applyFont="1" applyFill="1" applyBorder="1" applyAlignment="1" applyProtection="1">
      <alignment horizontal="right" vertical="center"/>
      <protection locked="0"/>
    </xf>
    <xf numFmtId="4" fontId="35" fillId="11" borderId="6" xfId="1473" applyNumberFormat="1" applyFont="1" applyFill="1" applyBorder="1" applyAlignment="1">
      <alignment horizontal="right" vertical="center"/>
    </xf>
    <xf numFmtId="4" fontId="35" fillId="11" borderId="0" xfId="1473" applyNumberFormat="1" applyFont="1" applyFill="1" applyAlignment="1">
      <alignment horizontal="right" vertical="center"/>
    </xf>
    <xf numFmtId="4" fontId="35" fillId="11" borderId="289" xfId="1473" applyNumberFormat="1" applyFont="1" applyFill="1" applyBorder="1" applyAlignment="1">
      <alignment horizontal="right" vertical="center"/>
    </xf>
    <xf numFmtId="4" fontId="8" fillId="11" borderId="89" xfId="0" applyNumberFormat="1" applyFont="1" applyFill="1" applyBorder="1" applyAlignment="1">
      <alignment vertical="center"/>
    </xf>
    <xf numFmtId="0" fontId="17" fillId="11" borderId="10" xfId="0" quotePrefix="1" applyFont="1" applyFill="1" applyBorder="1" applyAlignment="1">
      <alignment horizontal="center"/>
    </xf>
    <xf numFmtId="0" fontId="17" fillId="11" borderId="304" xfId="0" quotePrefix="1" applyFont="1" applyFill="1" applyBorder="1" applyAlignment="1">
      <alignment horizontal="center"/>
    </xf>
    <xf numFmtId="0" fontId="17" fillId="11" borderId="51" xfId="0" applyFont="1" applyFill="1" applyBorder="1" applyAlignment="1">
      <alignment vertical="top" wrapText="1"/>
    </xf>
    <xf numFmtId="0" fontId="17" fillId="11" borderId="6" xfId="0" applyFont="1" applyFill="1" applyBorder="1" applyAlignment="1">
      <alignment vertical="top" wrapText="1"/>
    </xf>
    <xf numFmtId="0" fontId="17" fillId="11" borderId="37" xfId="0" applyFont="1" applyFill="1" applyBorder="1"/>
    <xf numFmtId="0" fontId="17" fillId="11" borderId="26" xfId="0" applyFont="1" applyFill="1" applyBorder="1"/>
    <xf numFmtId="0" fontId="17" fillId="11" borderId="60" xfId="0" quotePrefix="1" applyFont="1" applyFill="1" applyBorder="1" applyAlignment="1">
      <alignment horizontal="center"/>
    </xf>
    <xf numFmtId="4" fontId="35" fillId="11" borderId="6" xfId="1474" applyNumberFormat="1" applyFont="1" applyFill="1" applyBorder="1" applyAlignment="1">
      <alignment horizontal="right" vertical="center"/>
    </xf>
    <xf numFmtId="4" fontId="35" fillId="11" borderId="289" xfId="1474" applyNumberFormat="1" applyFont="1" applyFill="1" applyBorder="1" applyAlignment="1">
      <alignment horizontal="right" vertical="center"/>
    </xf>
    <xf numFmtId="4" fontId="35" fillId="11" borderId="6" xfId="1474" applyNumberFormat="1" applyFont="1" applyFill="1" applyBorder="1" applyAlignment="1">
      <alignment horizontal="left" vertical="center" wrapText="1"/>
    </xf>
    <xf numFmtId="4" fontId="35" fillId="11" borderId="289" xfId="1474" applyNumberFormat="1" applyFont="1" applyFill="1" applyBorder="1" applyAlignment="1">
      <alignment horizontal="left" vertical="center" wrapText="1"/>
    </xf>
    <xf numFmtId="164" fontId="0" fillId="11" borderId="0" xfId="0" applyNumberFormat="1" applyFill="1"/>
    <xf numFmtId="173" fontId="0" fillId="11" borderId="120" xfId="0" applyNumberFormat="1" applyFill="1" applyBorder="1" applyAlignment="1">
      <alignment horizontal="center" vertical="center"/>
    </xf>
    <xf numFmtId="173" fontId="8" fillId="11" borderId="121" xfId="0" applyNumberFormat="1" applyFont="1" applyFill="1" applyBorder="1" applyAlignment="1">
      <alignment horizontal="center" vertical="center"/>
    </xf>
    <xf numFmtId="4" fontId="0" fillId="11" borderId="6" xfId="0" applyNumberFormat="1" applyFill="1" applyBorder="1" applyAlignment="1">
      <alignment horizontal="center" vertical="center"/>
    </xf>
    <xf numFmtId="4" fontId="8" fillId="11" borderId="308" xfId="0" applyNumberFormat="1" applyFont="1" applyFill="1" applyBorder="1" applyAlignment="1">
      <alignment horizontal="center" vertical="center"/>
    </xf>
    <xf numFmtId="173" fontId="0" fillId="11" borderId="124" xfId="0" applyNumberFormat="1" applyFill="1" applyBorder="1" applyAlignment="1">
      <alignment horizontal="center" vertical="center"/>
    </xf>
    <xf numFmtId="173" fontId="8" fillId="11" borderId="125" xfId="0" applyNumberFormat="1" applyFont="1" applyFill="1" applyBorder="1" applyAlignment="1">
      <alignment horizontal="center" vertical="center"/>
    </xf>
    <xf numFmtId="4" fontId="0" fillId="11" borderId="51" xfId="0" applyNumberFormat="1" applyFill="1" applyBorder="1" applyAlignment="1">
      <alignment horizontal="center" vertical="center"/>
    </xf>
    <xf numFmtId="4" fontId="8" fillId="11" borderId="180" xfId="0" applyNumberFormat="1" applyFont="1" applyFill="1" applyBorder="1" applyAlignment="1">
      <alignment horizontal="center" vertical="center"/>
    </xf>
    <xf numFmtId="173" fontId="8" fillId="11" borderId="104" xfId="0" applyNumberFormat="1" applyFont="1" applyFill="1" applyBorder="1" applyAlignment="1">
      <alignment horizontal="center" vertical="center"/>
    </xf>
    <xf numFmtId="4" fontId="8" fillId="11" borderId="92" xfId="0" applyNumberFormat="1" applyFont="1" applyFill="1" applyBorder="1" applyAlignment="1">
      <alignment horizontal="center" vertical="center"/>
    </xf>
    <xf numFmtId="4" fontId="0" fillId="11" borderId="120" xfId="0" applyNumberFormat="1" applyFill="1" applyBorder="1" applyAlignment="1">
      <alignment horizontal="center" vertical="center"/>
    </xf>
    <xf numFmtId="4" fontId="8" fillId="11" borderId="121" xfId="0" applyNumberFormat="1" applyFont="1" applyFill="1" applyBorder="1" applyAlignment="1">
      <alignment horizontal="center" vertical="center"/>
    </xf>
    <xf numFmtId="4" fontId="0" fillId="11" borderId="124" xfId="0" applyNumberFormat="1" applyFill="1" applyBorder="1" applyAlignment="1">
      <alignment horizontal="center" vertical="center"/>
    </xf>
    <xf numFmtId="4" fontId="8" fillId="11" borderId="125" xfId="0" applyNumberFormat="1" applyFont="1" applyFill="1" applyBorder="1" applyAlignment="1">
      <alignment horizontal="center" vertical="center"/>
    </xf>
    <xf numFmtId="4" fontId="0" fillId="11" borderId="309" xfId="0" applyNumberFormat="1" applyFill="1" applyBorder="1" applyAlignment="1">
      <alignment horizontal="center" vertical="center"/>
    </xf>
    <xf numFmtId="4" fontId="0" fillId="11" borderId="76" xfId="0" applyNumberFormat="1" applyFill="1" applyBorder="1" applyAlignment="1">
      <alignment horizontal="center" vertical="center"/>
    </xf>
    <xf numFmtId="4" fontId="8" fillId="11" borderId="175" xfId="0" applyNumberFormat="1" applyFont="1" applyFill="1" applyBorder="1" applyAlignment="1">
      <alignment horizontal="center" vertical="center"/>
    </xf>
    <xf numFmtId="4" fontId="8" fillId="11" borderId="142" xfId="0" applyNumberFormat="1" applyFont="1" applyFill="1" applyBorder="1" applyAlignment="1">
      <alignment horizontal="center" vertical="center"/>
    </xf>
    <xf numFmtId="4" fontId="8" fillId="11" borderId="18" xfId="0" applyNumberFormat="1" applyFont="1" applyFill="1" applyBorder="1" applyAlignment="1">
      <alignment horizontal="center" vertical="center"/>
    </xf>
    <xf numFmtId="4" fontId="8" fillId="11" borderId="310" xfId="0" applyNumberFormat="1" applyFont="1" applyFill="1" applyBorder="1" applyAlignment="1">
      <alignment horizontal="center" vertical="center"/>
    </xf>
    <xf numFmtId="173" fontId="0" fillId="11" borderId="104" xfId="0" applyNumberFormat="1" applyFill="1" applyBorder="1" applyAlignment="1">
      <alignment horizontal="center" vertical="center"/>
    </xf>
    <xf numFmtId="4" fontId="8" fillId="11" borderId="311" xfId="0" applyNumberFormat="1" applyFont="1" applyFill="1" applyBorder="1" applyAlignment="1">
      <alignment horizontal="center" vertical="center"/>
    </xf>
    <xf numFmtId="4" fontId="8" fillId="11" borderId="312" xfId="0" applyNumberFormat="1" applyFont="1" applyFill="1" applyBorder="1" applyAlignment="1">
      <alignment horizontal="center" vertical="center"/>
    </xf>
    <xf numFmtId="4" fontId="8" fillId="11" borderId="313" xfId="0" applyNumberFormat="1" applyFont="1" applyFill="1" applyBorder="1" applyAlignment="1">
      <alignment horizontal="center" vertical="center"/>
    </xf>
    <xf numFmtId="195" fontId="43" fillId="11" borderId="314" xfId="726" applyNumberFormat="1" applyFont="1" applyFill="1" applyBorder="1" applyAlignment="1" applyProtection="1">
      <alignment horizontal="right" vertical="center"/>
    </xf>
    <xf numFmtId="4" fontId="17" fillId="11" borderId="315" xfId="1502" applyNumberFormat="1" applyFont="1" applyFill="1" applyBorder="1" applyAlignment="1">
      <alignment horizontal="center" vertical="center"/>
    </xf>
    <xf numFmtId="195" fontId="43" fillId="11" borderId="59" xfId="726" applyNumberFormat="1" applyFont="1" applyFill="1" applyBorder="1" applyAlignment="1" applyProtection="1">
      <alignment horizontal="right" vertical="center"/>
    </xf>
    <xf numFmtId="195" fontId="17" fillId="11" borderId="96" xfId="726" applyNumberFormat="1" applyFont="1" applyFill="1" applyBorder="1" applyAlignment="1">
      <alignment horizontal="right" vertical="center"/>
    </xf>
    <xf numFmtId="0" fontId="10" fillId="0" borderId="0" xfId="0" applyFont="1"/>
    <xf numFmtId="0" fontId="8" fillId="11" borderId="0" xfId="1328" applyFont="1" applyFill="1"/>
    <xf numFmtId="0" fontId="66" fillId="0" borderId="0" xfId="0" applyFont="1" applyAlignment="1">
      <alignment vertical="center"/>
    </xf>
    <xf numFmtId="0" fontId="66" fillId="0" borderId="0" xfId="0" applyFont="1"/>
    <xf numFmtId="189" fontId="66" fillId="0" borderId="0" xfId="0" applyNumberFormat="1" applyFont="1"/>
    <xf numFmtId="9" fontId="66" fillId="0" borderId="0" xfId="1500" applyFont="1" applyFill="1" applyBorder="1"/>
    <xf numFmtId="0" fontId="66" fillId="0" borderId="0" xfId="1478" applyFont="1"/>
    <xf numFmtId="0" fontId="66" fillId="0" borderId="0" xfId="1460" applyFont="1"/>
    <xf numFmtId="0" fontId="66" fillId="11" borderId="0" xfId="0" applyFont="1" applyFill="1"/>
    <xf numFmtId="0" fontId="66" fillId="11" borderId="0" xfId="768" applyFont="1" applyFill="1"/>
    <xf numFmtId="0" fontId="66" fillId="0" borderId="0" xfId="768" applyFont="1"/>
    <xf numFmtId="0" fontId="69" fillId="0" borderId="0" xfId="768" applyFont="1" applyAlignment="1">
      <alignment horizontal="left"/>
    </xf>
    <xf numFmtId="0" fontId="70" fillId="0" borderId="0" xfId="768" applyFont="1" applyAlignment="1">
      <alignment horizontal="left"/>
    </xf>
    <xf numFmtId="0" fontId="71" fillId="0" borderId="0" xfId="768" applyFont="1" applyAlignment="1">
      <alignment horizontal="left"/>
    </xf>
    <xf numFmtId="9" fontId="66" fillId="0" borderId="0" xfId="1502" applyFont="1" applyFill="1" applyBorder="1"/>
    <xf numFmtId="190" fontId="66" fillId="0" borderId="0" xfId="768" applyNumberFormat="1" applyFont="1"/>
    <xf numFmtId="168" fontId="66" fillId="0" borderId="0" xfId="1502" applyNumberFormat="1" applyFont="1" applyFill="1" applyBorder="1"/>
    <xf numFmtId="0" fontId="66" fillId="0" borderId="0" xfId="768" applyFont="1" applyAlignment="1">
      <alignment vertical="center"/>
    </xf>
    <xf numFmtId="2" fontId="66" fillId="0" borderId="0" xfId="768" applyNumberFormat="1" applyFont="1" applyAlignment="1">
      <alignment vertical="center"/>
    </xf>
    <xf numFmtId="0" fontId="70" fillId="0" borderId="0" xfId="768" applyFont="1" applyAlignment="1" applyProtection="1">
      <alignment horizontal="center" vertical="center"/>
      <protection locked="0"/>
    </xf>
    <xf numFmtId="0" fontId="66" fillId="0" borderId="0" xfId="768" applyFont="1" applyAlignment="1">
      <alignment horizontal="center" vertical="center"/>
    </xf>
    <xf numFmtId="0" fontId="70" fillId="0" borderId="0" xfId="768" applyFont="1" applyAlignment="1">
      <alignment horizontal="center" vertical="center"/>
    </xf>
    <xf numFmtId="0" fontId="66" fillId="0" borderId="0" xfId="768" applyFont="1" applyAlignment="1" applyProtection="1">
      <alignment horizontal="center"/>
      <protection locked="0"/>
    </xf>
    <xf numFmtId="0" fontId="66" fillId="0" borderId="0" xfId="768" applyFont="1" applyAlignment="1">
      <alignment horizontal="center"/>
    </xf>
    <xf numFmtId="192" fontId="72" fillId="0" borderId="0" xfId="726" applyNumberFormat="1" applyFont="1" applyFill="1" applyBorder="1" applyAlignment="1" applyProtection="1">
      <alignment horizontal="right"/>
    </xf>
    <xf numFmtId="192" fontId="72" fillId="0" borderId="0" xfId="768" applyNumberFormat="1" applyFont="1" applyAlignment="1">
      <alignment horizontal="right"/>
    </xf>
    <xf numFmtId="192" fontId="72" fillId="0" borderId="0" xfId="726" applyNumberFormat="1" applyFont="1" applyFill="1" applyBorder="1" applyAlignment="1">
      <alignment horizontal="right"/>
    </xf>
    <xf numFmtId="0" fontId="70" fillId="0" borderId="0" xfId="768" applyFont="1"/>
    <xf numFmtId="192" fontId="72" fillId="0" borderId="0" xfId="768" applyNumberFormat="1" applyFont="1"/>
    <xf numFmtId="192" fontId="72" fillId="0" borderId="0" xfId="726" applyNumberFormat="1" applyFont="1" applyFill="1" applyBorder="1"/>
    <xf numFmtId="190" fontId="66" fillId="0" borderId="0" xfId="768" applyNumberFormat="1" applyFont="1" applyAlignment="1">
      <alignment horizontal="left"/>
    </xf>
    <xf numFmtId="10" fontId="66" fillId="0" borderId="0" xfId="1502" applyNumberFormat="1" applyFont="1" applyFill="1" applyBorder="1"/>
    <xf numFmtId="176" fontId="66" fillId="0" borderId="0" xfId="768" applyNumberFormat="1" applyFont="1"/>
    <xf numFmtId="0" fontId="70" fillId="0" borderId="0" xfId="768" applyFont="1" applyAlignment="1">
      <alignment horizontal="center"/>
    </xf>
    <xf numFmtId="165" fontId="72" fillId="0" borderId="0" xfId="726" applyFont="1" applyFill="1" applyBorder="1"/>
    <xf numFmtId="174" fontId="72" fillId="0" borderId="0" xfId="768" applyNumberFormat="1" applyFont="1"/>
    <xf numFmtId="165" fontId="72" fillId="0" borderId="0" xfId="726" applyFont="1" applyFill="1" applyBorder="1" applyAlignment="1">
      <alignment horizontal="right"/>
    </xf>
    <xf numFmtId="174" fontId="66" fillId="0" borderId="0" xfId="768" applyNumberFormat="1" applyFont="1"/>
    <xf numFmtId="165" fontId="68" fillId="0" borderId="0" xfId="726" applyFont="1" applyFill="1" applyBorder="1"/>
    <xf numFmtId="165" fontId="68" fillId="0" borderId="0" xfId="726" applyFont="1" applyFill="1" applyBorder="1" applyAlignment="1">
      <alignment horizontal="right"/>
    </xf>
    <xf numFmtId="165" fontId="66" fillId="0" borderId="0" xfId="726" applyFont="1" applyFill="1" applyBorder="1"/>
    <xf numFmtId="165" fontId="72" fillId="0" borderId="0" xfId="726" applyFont="1" applyFill="1" applyBorder="1" applyAlignment="1" applyProtection="1">
      <alignment horizontal="right"/>
    </xf>
    <xf numFmtId="0" fontId="70" fillId="0" borderId="0" xfId="768" applyFont="1" applyAlignment="1" applyProtection="1">
      <alignment horizontal="center"/>
      <protection locked="0"/>
    </xf>
    <xf numFmtId="193" fontId="66" fillId="0" borderId="0" xfId="768" applyNumberFormat="1" applyFont="1"/>
    <xf numFmtId="194" fontId="68" fillId="0" borderId="0" xfId="726" applyNumberFormat="1" applyFont="1" applyFill="1" applyBorder="1" applyAlignment="1">
      <alignment horizontal="right"/>
    </xf>
    <xf numFmtId="168" fontId="66" fillId="0" borderId="0" xfId="768" applyNumberFormat="1" applyFont="1"/>
    <xf numFmtId="0" fontId="73" fillId="0" borderId="0" xfId="768" applyFont="1"/>
    <xf numFmtId="0" fontId="73" fillId="0" borderId="0" xfId="0" applyFont="1"/>
    <xf numFmtId="0" fontId="73" fillId="0" borderId="0" xfId="768" applyFont="1" applyAlignment="1">
      <alignment vertical="center"/>
    </xf>
    <xf numFmtId="169" fontId="73" fillId="0" borderId="0" xfId="768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1481" applyFont="1"/>
    <xf numFmtId="2" fontId="66" fillId="0" borderId="0" xfId="768" applyNumberFormat="1" applyFont="1"/>
    <xf numFmtId="10" fontId="66" fillId="0" borderId="0" xfId="1502" applyNumberFormat="1" applyFont="1" applyFill="1" applyBorder="1" applyAlignment="1">
      <alignment horizontal="center"/>
    </xf>
    <xf numFmtId="164" fontId="74" fillId="0" borderId="0" xfId="1221" applyNumberFormat="1" applyFont="1"/>
    <xf numFmtId="191" fontId="66" fillId="0" borderId="0" xfId="768" applyNumberFormat="1" applyFont="1"/>
    <xf numFmtId="0" fontId="66" fillId="11" borderId="0" xfId="1464" applyFont="1" applyFill="1"/>
    <xf numFmtId="43" fontId="66" fillId="11" borderId="0" xfId="0" applyNumberFormat="1" applyFont="1" applyFill="1"/>
    <xf numFmtId="3" fontId="66" fillId="11" borderId="0" xfId="0" applyNumberFormat="1" applyFont="1" applyFill="1"/>
    <xf numFmtId="4" fontId="66" fillId="11" borderId="0" xfId="0" applyNumberFormat="1" applyFont="1" applyFill="1"/>
    <xf numFmtId="0" fontId="72" fillId="11" borderId="0" xfId="0" applyFont="1" applyFill="1" applyAlignment="1">
      <alignment horizontal="center"/>
    </xf>
    <xf numFmtId="191" fontId="66" fillId="11" borderId="0" xfId="0" applyNumberFormat="1" applyFont="1" applyFill="1"/>
    <xf numFmtId="0" fontId="66" fillId="11" borderId="0" xfId="0" applyFont="1" applyFill="1" applyAlignment="1">
      <alignment horizontal="center" vertical="center"/>
    </xf>
    <xf numFmtId="0" fontId="70" fillId="11" borderId="0" xfId="0" applyFont="1" applyFill="1"/>
    <xf numFmtId="4" fontId="70" fillId="11" borderId="0" xfId="0" applyNumberFormat="1" applyFont="1" applyFill="1"/>
    <xf numFmtId="9" fontId="66" fillId="11" borderId="0" xfId="1500" applyFont="1" applyFill="1" applyBorder="1" applyAlignment="1">
      <alignment horizontal="center"/>
    </xf>
    <xf numFmtId="9" fontId="70" fillId="11" borderId="0" xfId="1500" applyFont="1" applyFill="1" applyBorder="1" applyAlignment="1">
      <alignment horizontal="center"/>
    </xf>
    <xf numFmtId="0" fontId="66" fillId="11" borderId="0" xfId="0" applyFont="1" applyFill="1" applyAlignment="1">
      <alignment horizontal="center"/>
    </xf>
    <xf numFmtId="0" fontId="70" fillId="11" borderId="0" xfId="0" applyFont="1" applyFill="1" applyAlignment="1">
      <alignment horizontal="center"/>
    </xf>
    <xf numFmtId="9" fontId="66" fillId="11" borderId="0" xfId="1500" applyFont="1" applyFill="1" applyBorder="1"/>
    <xf numFmtId="9" fontId="70" fillId="11" borderId="0" xfId="1500" applyFont="1" applyFill="1" applyBorder="1" applyAlignment="1">
      <alignment horizontal="right"/>
    </xf>
    <xf numFmtId="4" fontId="70" fillId="11" borderId="0" xfId="0" applyNumberFormat="1" applyFont="1" applyFill="1" applyAlignment="1">
      <alignment horizontal="right"/>
    </xf>
    <xf numFmtId="3" fontId="70" fillId="11" borderId="0" xfId="0" applyNumberFormat="1" applyFont="1" applyFill="1" applyAlignment="1">
      <alignment horizontal="right"/>
    </xf>
    <xf numFmtId="178" fontId="66" fillId="11" borderId="0" xfId="768" applyNumberFormat="1" applyFont="1" applyFill="1"/>
    <xf numFmtId="2" fontId="66" fillId="11" borderId="0" xfId="768" applyNumberFormat="1" applyFont="1" applyFill="1"/>
    <xf numFmtId="4" fontId="68" fillId="11" borderId="0" xfId="1467" applyNumberFormat="1" applyFont="1" applyFill="1" applyAlignment="1">
      <alignment horizontal="right" vertical="center"/>
    </xf>
    <xf numFmtId="169" fontId="66" fillId="11" borderId="0" xfId="0" applyNumberFormat="1" applyFont="1" applyFill="1"/>
    <xf numFmtId="173" fontId="66" fillId="11" borderId="0" xfId="0" applyNumberFormat="1" applyFont="1" applyFill="1"/>
    <xf numFmtId="174" fontId="66" fillId="11" borderId="0" xfId="0" applyNumberFormat="1" applyFont="1" applyFill="1"/>
    <xf numFmtId="179" fontId="68" fillId="11" borderId="0" xfId="1467" applyNumberFormat="1" applyFont="1" applyFill="1" applyAlignment="1">
      <alignment horizontal="right" vertical="center"/>
    </xf>
    <xf numFmtId="4" fontId="66" fillId="11" borderId="0" xfId="0" applyNumberFormat="1" applyFont="1" applyFill="1" applyAlignment="1">
      <alignment horizontal="right" vertical="center"/>
    </xf>
    <xf numFmtId="0" fontId="66" fillId="11" borderId="0" xfId="0" applyFont="1" applyFill="1" applyAlignment="1">
      <alignment vertical="center"/>
    </xf>
    <xf numFmtId="2" fontId="66" fillId="11" borderId="0" xfId="0" applyNumberFormat="1" applyFont="1" applyFill="1"/>
    <xf numFmtId="180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8" fillId="11" borderId="0" xfId="0" applyFont="1" applyFill="1" applyAlignment="1">
      <alignment horizontal="right"/>
    </xf>
    <xf numFmtId="0" fontId="22" fillId="11" borderId="139" xfId="0" applyFont="1" applyFill="1" applyBorder="1" applyAlignment="1">
      <alignment horizontal="right" vertical="center"/>
    </xf>
    <xf numFmtId="0" fontId="22" fillId="11" borderId="18" xfId="0" applyFont="1" applyFill="1" applyBorder="1" applyAlignment="1">
      <alignment horizontal="right" vertical="center"/>
    </xf>
    <xf numFmtId="0" fontId="22" fillId="11" borderId="311" xfId="0" applyFont="1" applyFill="1" applyBorder="1" applyAlignment="1">
      <alignment horizontal="right" vertical="center"/>
    </xf>
    <xf numFmtId="0" fontId="8" fillId="11" borderId="10" xfId="0" quotePrefix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304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vertical="center"/>
    </xf>
    <xf numFmtId="0" fontId="8" fillId="11" borderId="165" xfId="0" quotePrefix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vertical="center"/>
    </xf>
    <xf numFmtId="0" fontId="8" fillId="11" borderId="51" xfId="0" applyFont="1" applyFill="1" applyBorder="1" applyAlignment="1">
      <alignment vertical="center" wrapText="1"/>
    </xf>
    <xf numFmtId="0" fontId="8" fillId="11" borderId="6" xfId="0" applyFont="1" applyFill="1" applyBorder="1" applyAlignment="1">
      <alignment vertical="center" wrapText="1"/>
    </xf>
    <xf numFmtId="0" fontId="8" fillId="11" borderId="41" xfId="0" applyFont="1" applyFill="1" applyBorder="1" applyAlignment="1">
      <alignment vertical="center"/>
    </xf>
    <xf numFmtId="0" fontId="8" fillId="11" borderId="60" xfId="0" applyFont="1" applyFill="1" applyBorder="1" applyAlignment="1">
      <alignment horizontal="center" vertical="center"/>
    </xf>
    <xf numFmtId="0" fontId="70" fillId="0" borderId="0" xfId="0" applyFont="1"/>
    <xf numFmtId="0" fontId="66" fillId="0" borderId="0" xfId="0" applyFont="1" applyAlignment="1">
      <alignment horizontal="center"/>
    </xf>
    <xf numFmtId="179" fontId="68" fillId="0" borderId="0" xfId="1470" applyNumberFormat="1" applyFont="1" applyAlignment="1">
      <alignment horizontal="right" vertical="center"/>
    </xf>
    <xf numFmtId="4" fontId="70" fillId="0" borderId="0" xfId="0" applyNumberFormat="1" applyFont="1" applyAlignment="1">
      <alignment vertical="center"/>
    </xf>
    <xf numFmtId="4" fontId="66" fillId="0" borderId="0" xfId="0" applyNumberFormat="1" applyFont="1"/>
    <xf numFmtId="4" fontId="66" fillId="0" borderId="0" xfId="0" applyNumberFormat="1" applyFont="1" applyAlignment="1">
      <alignment horizontal="center"/>
    </xf>
    <xf numFmtId="0" fontId="70" fillId="0" borderId="0" xfId="0" applyFont="1" applyAlignment="1">
      <alignment horizontal="right" vertical="center"/>
    </xf>
    <xf numFmtId="4" fontId="66" fillId="0" borderId="0" xfId="0" applyNumberFormat="1" applyFont="1" applyAlignment="1">
      <alignment vertical="center"/>
    </xf>
    <xf numFmtId="0" fontId="77" fillId="0" borderId="0" xfId="0" applyFont="1"/>
    <xf numFmtId="181" fontId="68" fillId="0" borderId="0" xfId="1472" applyNumberFormat="1" applyFont="1" applyAlignment="1">
      <alignment horizontal="right" vertical="center"/>
    </xf>
    <xf numFmtId="0" fontId="66" fillId="0" borderId="0" xfId="0" applyFont="1" applyAlignment="1">
      <alignment horizontal="right"/>
    </xf>
    <xf numFmtId="2" fontId="66" fillId="0" borderId="0" xfId="0" applyNumberFormat="1" applyFont="1"/>
    <xf numFmtId="190" fontId="66" fillId="0" borderId="0" xfId="0" applyNumberFormat="1" applyFont="1"/>
    <xf numFmtId="9" fontId="66" fillId="0" borderId="0" xfId="0" applyNumberFormat="1" applyFont="1"/>
    <xf numFmtId="180" fontId="66" fillId="0" borderId="0" xfId="0" applyNumberFormat="1" applyFont="1" applyAlignment="1">
      <alignment vertical="center"/>
    </xf>
    <xf numFmtId="180" fontId="70" fillId="0" borderId="0" xfId="0" applyNumberFormat="1" applyFont="1"/>
    <xf numFmtId="4" fontId="70" fillId="11" borderId="0" xfId="0" applyNumberFormat="1" applyFont="1" applyFill="1" applyAlignment="1">
      <alignment vertical="center"/>
    </xf>
    <xf numFmtId="180" fontId="66" fillId="0" borderId="0" xfId="0" applyNumberFormat="1" applyFont="1"/>
    <xf numFmtId="0" fontId="70" fillId="0" borderId="0" xfId="0" applyFont="1" applyAlignment="1">
      <alignment horizontal="right"/>
    </xf>
    <xf numFmtId="180" fontId="70" fillId="11" borderId="0" xfId="0" applyNumberFormat="1" applyFont="1" applyFill="1"/>
    <xf numFmtId="180" fontId="76" fillId="0" borderId="0" xfId="0" applyNumberFormat="1" applyFont="1"/>
    <xf numFmtId="185" fontId="66" fillId="0" borderId="0" xfId="0" applyNumberFormat="1" applyFont="1"/>
    <xf numFmtId="180" fontId="66" fillId="0" borderId="0" xfId="0" applyNumberFormat="1" applyFont="1" applyAlignment="1">
      <alignment horizontal="left"/>
    </xf>
    <xf numFmtId="186" fontId="66" fillId="0" borderId="0" xfId="0" applyNumberFormat="1" applyFont="1" applyAlignment="1">
      <alignment horizontal="right"/>
    </xf>
    <xf numFmtId="0" fontId="70" fillId="0" borderId="0" xfId="0" applyFont="1" applyAlignment="1">
      <alignment horizontal="center" vertical="center"/>
    </xf>
    <xf numFmtId="2" fontId="68" fillId="0" borderId="0" xfId="1474" applyNumberFormat="1" applyFont="1" applyAlignment="1">
      <alignment horizontal="right" vertical="center"/>
    </xf>
    <xf numFmtId="2" fontId="70" fillId="0" borderId="0" xfId="0" applyNumberFormat="1" applyFont="1" applyAlignment="1">
      <alignment vertical="center"/>
    </xf>
    <xf numFmtId="0" fontId="66" fillId="0" borderId="0" xfId="0" applyFont="1" applyAlignment="1">
      <alignment horizontal="left"/>
    </xf>
    <xf numFmtId="181" fontId="66" fillId="0" borderId="0" xfId="0" applyNumberFormat="1" applyFont="1"/>
    <xf numFmtId="181" fontId="68" fillId="0" borderId="0" xfId="1474" applyNumberFormat="1" applyFont="1" applyAlignment="1">
      <alignment horizontal="right" vertical="center"/>
    </xf>
    <xf numFmtId="182" fontId="66" fillId="0" borderId="0" xfId="0" applyNumberFormat="1" applyFont="1"/>
    <xf numFmtId="180" fontId="70" fillId="0" borderId="0" xfId="0" applyNumberFormat="1" applyFont="1" applyAlignment="1">
      <alignment horizontal="center" vertical="center"/>
    </xf>
    <xf numFmtId="172" fontId="68" fillId="0" borderId="0" xfId="1474" applyNumberFormat="1" applyFont="1" applyAlignment="1">
      <alignment horizontal="right" vertical="center"/>
    </xf>
    <xf numFmtId="0" fontId="66" fillId="0" borderId="54" xfId="0" applyFont="1" applyBorder="1"/>
    <xf numFmtId="10" fontId="66" fillId="0" borderId="54" xfId="1499" applyNumberFormat="1" applyFont="1" applyFill="1" applyBorder="1"/>
    <xf numFmtId="9" fontId="66" fillId="0" borderId="0" xfId="1502" applyFont="1" applyBorder="1"/>
    <xf numFmtId="0" fontId="66" fillId="0" borderId="0" xfId="1475" applyFont="1"/>
    <xf numFmtId="3" fontId="66" fillId="0" borderId="0" xfId="0" applyNumberFormat="1" applyFont="1"/>
    <xf numFmtId="168" fontId="66" fillId="0" borderId="0" xfId="1499" applyNumberFormat="1" applyFont="1" applyFill="1" applyBorder="1"/>
    <xf numFmtId="168" fontId="66" fillId="0" borderId="0" xfId="1502" applyNumberFormat="1" applyFont="1" applyBorder="1"/>
    <xf numFmtId="10" fontId="66" fillId="0" borderId="0" xfId="1499" applyNumberFormat="1" applyFont="1" applyFill="1" applyBorder="1"/>
    <xf numFmtId="0" fontId="68" fillId="0" borderId="0" xfId="1476" applyFont="1" applyAlignment="1">
      <alignment wrapText="1"/>
    </xf>
    <xf numFmtId="4" fontId="68" fillId="0" borderId="0" xfId="1476" applyNumberFormat="1" applyFont="1" applyAlignment="1">
      <alignment wrapText="1"/>
    </xf>
    <xf numFmtId="4" fontId="66" fillId="0" borderId="0" xfId="1476" applyNumberFormat="1" applyFont="1"/>
    <xf numFmtId="4" fontId="66" fillId="0" borderId="0" xfId="1476" applyNumberFormat="1" applyFont="1" applyAlignment="1">
      <alignment vertical="center"/>
    </xf>
    <xf numFmtId="173" fontId="66" fillId="0" borderId="0" xfId="0" applyNumberFormat="1" applyFont="1" applyAlignment="1">
      <alignment vertical="center"/>
    </xf>
    <xf numFmtId="0" fontId="68" fillId="0" borderId="0" xfId="1476" applyFont="1" applyAlignment="1">
      <alignment horizontal="left" vertical="top" wrapText="1"/>
    </xf>
    <xf numFmtId="4" fontId="68" fillId="0" borderId="0" xfId="1476" applyNumberFormat="1" applyFont="1" applyAlignment="1">
      <alignment horizontal="right" vertical="top"/>
    </xf>
    <xf numFmtId="4" fontId="68" fillId="0" borderId="0" xfId="1476" applyNumberFormat="1" applyFont="1" applyAlignment="1">
      <alignment horizontal="left" vertical="top" wrapText="1"/>
    </xf>
    <xf numFmtId="0" fontId="66" fillId="0" borderId="0" xfId="1476" applyFont="1"/>
    <xf numFmtId="3" fontId="66" fillId="0" borderId="0" xfId="0" applyNumberFormat="1" applyFont="1" applyAlignment="1">
      <alignment vertical="center"/>
    </xf>
    <xf numFmtId="189" fontId="66" fillId="11" borderId="0" xfId="0" applyNumberFormat="1" applyFont="1" applyFill="1" applyAlignment="1">
      <alignment horizontal="center"/>
    </xf>
    <xf numFmtId="0" fontId="66" fillId="0" borderId="0" xfId="1477" applyFont="1"/>
    <xf numFmtId="164" fontId="66" fillId="11" borderId="0" xfId="0" applyNumberFormat="1" applyFont="1" applyFill="1"/>
    <xf numFmtId="0" fontId="70" fillId="0" borderId="0" xfId="0" applyFont="1" applyAlignment="1">
      <alignment horizontal="center"/>
    </xf>
    <xf numFmtId="189" fontId="66" fillId="0" borderId="0" xfId="0" applyNumberFormat="1" applyFont="1" applyAlignment="1">
      <alignment horizontal="center"/>
    </xf>
    <xf numFmtId="173" fontId="66" fillId="11" borderId="0" xfId="0" applyNumberFormat="1" applyFont="1" applyFill="1" applyAlignment="1">
      <alignment vertical="center"/>
    </xf>
    <xf numFmtId="4" fontId="66" fillId="11" borderId="0" xfId="0" applyNumberFormat="1" applyFont="1" applyFill="1" applyAlignment="1">
      <alignment vertical="center"/>
    </xf>
    <xf numFmtId="0" fontId="78" fillId="0" borderId="0" xfId="0" applyFont="1"/>
    <xf numFmtId="192" fontId="66" fillId="0" borderId="0" xfId="0" applyNumberFormat="1" applyFont="1"/>
    <xf numFmtId="0" fontId="76" fillId="0" borderId="0" xfId="0" applyFont="1"/>
    <xf numFmtId="173" fontId="66" fillId="0" borderId="0" xfId="0" applyNumberFormat="1" applyFont="1"/>
    <xf numFmtId="1" fontId="66" fillId="0" borderId="0" xfId="0" applyNumberFormat="1" applyFont="1"/>
    <xf numFmtId="0" fontId="24" fillId="26" borderId="15" xfId="0" applyFont="1" applyFill="1" applyBorder="1" applyAlignment="1">
      <alignment horizontal="right" vertical="center"/>
    </xf>
    <xf numFmtId="4" fontId="35" fillId="26" borderId="6" xfId="1473" applyNumberFormat="1" applyFont="1" applyFill="1" applyBorder="1" applyAlignment="1">
      <alignment horizontal="right" vertical="center"/>
    </xf>
    <xf numFmtId="4" fontId="8" fillId="26" borderId="36" xfId="0" applyNumberFormat="1" applyFont="1" applyFill="1" applyBorder="1" applyAlignment="1">
      <alignment vertical="center"/>
    </xf>
    <xf numFmtId="0" fontId="24" fillId="26" borderId="19" xfId="0" applyFont="1" applyFill="1" applyBorder="1" applyAlignment="1">
      <alignment horizontal="right" vertical="center"/>
    </xf>
    <xf numFmtId="4" fontId="8" fillId="26" borderId="49" xfId="0" applyNumberFormat="1" applyFont="1" applyFill="1" applyBorder="1" applyAlignment="1" applyProtection="1">
      <alignment horizontal="right" vertical="center"/>
      <protection locked="0"/>
    </xf>
    <xf numFmtId="4" fontId="8" fillId="26" borderId="89" xfId="0" applyNumberFormat="1" applyFont="1" applyFill="1" applyBorder="1" applyAlignment="1">
      <alignment vertical="center"/>
    </xf>
    <xf numFmtId="4" fontId="10" fillId="26" borderId="6" xfId="0" applyNumberFormat="1" applyFont="1" applyFill="1" applyBorder="1" applyAlignment="1">
      <alignment horizontal="right" vertical="center"/>
    </xf>
    <xf numFmtId="4" fontId="10" fillId="26" borderId="0" xfId="0" applyNumberFormat="1" applyFont="1" applyFill="1" applyAlignment="1">
      <alignment horizontal="right" vertical="center"/>
    </xf>
    <xf numFmtId="4" fontId="35" fillId="26" borderId="0" xfId="1473" applyNumberFormat="1" applyFont="1" applyFill="1" applyAlignment="1">
      <alignment horizontal="right" vertical="center"/>
    </xf>
    <xf numFmtId="4" fontId="8" fillId="26" borderId="50" xfId="0" applyNumberFormat="1" applyFont="1" applyFill="1" applyBorder="1" applyAlignment="1" applyProtection="1">
      <alignment horizontal="right" vertical="center"/>
      <protection locked="0"/>
    </xf>
    <xf numFmtId="4" fontId="8" fillId="26" borderId="6" xfId="0" applyNumberFormat="1" applyFont="1" applyFill="1" applyBorder="1" applyAlignment="1" applyProtection="1">
      <alignment horizontal="right" vertical="center"/>
      <protection locked="0"/>
    </xf>
    <xf numFmtId="4" fontId="8" fillId="26" borderId="118" xfId="0" applyNumberFormat="1" applyFont="1" applyFill="1" applyBorder="1" applyAlignment="1" applyProtection="1">
      <alignment horizontal="right" vertical="center"/>
      <protection locked="0"/>
    </xf>
    <xf numFmtId="4" fontId="8" fillId="26" borderId="65" xfId="0" applyNumberFormat="1" applyFont="1" applyFill="1" applyBorder="1" applyAlignment="1" applyProtection="1">
      <alignment horizontal="right" vertical="center"/>
      <protection locked="0"/>
    </xf>
    <xf numFmtId="4" fontId="10" fillId="26" borderId="6" xfId="0" applyNumberFormat="1" applyFont="1" applyFill="1" applyBorder="1" applyAlignment="1" applyProtection="1">
      <alignment horizontal="right" vertical="center"/>
      <protection locked="0"/>
    </xf>
    <xf numFmtId="4" fontId="10" fillId="26" borderId="0" xfId="0" applyNumberFormat="1" applyFont="1" applyFill="1" applyAlignment="1" applyProtection="1">
      <alignment horizontal="right" vertical="center"/>
      <protection locked="0"/>
    </xf>
    <xf numFmtId="0" fontId="8" fillId="26" borderId="6" xfId="0" applyFont="1" applyFill="1" applyBorder="1" applyAlignment="1">
      <alignment horizontal="right" vertical="center"/>
    </xf>
    <xf numFmtId="4" fontId="8" fillId="26" borderId="115" xfId="0" applyNumberFormat="1" applyFont="1" applyFill="1" applyBorder="1" applyAlignment="1">
      <alignment vertical="center"/>
    </xf>
    <xf numFmtId="0" fontId="8" fillId="26" borderId="12" xfId="0" applyFont="1" applyFill="1" applyBorder="1" applyAlignment="1">
      <alignment horizontal="right" vertical="center"/>
    </xf>
    <xf numFmtId="4" fontId="8" fillId="26" borderId="52" xfId="0" applyNumberFormat="1" applyFont="1" applyFill="1" applyBorder="1" applyAlignment="1">
      <alignment vertical="center"/>
    </xf>
    <xf numFmtId="192" fontId="8" fillId="26" borderId="9" xfId="0" applyNumberFormat="1" applyFont="1" applyFill="1" applyBorder="1" applyAlignment="1">
      <alignment vertical="center"/>
    </xf>
    <xf numFmtId="4" fontId="8" fillId="26" borderId="12" xfId="0" applyNumberFormat="1" applyFont="1" applyFill="1" applyBorder="1" applyAlignment="1">
      <alignment vertical="center"/>
    </xf>
    <xf numFmtId="4" fontId="8" fillId="26" borderId="13" xfId="0" applyNumberFormat="1" applyFont="1" applyFill="1" applyBorder="1" applyAlignment="1">
      <alignment vertical="center"/>
    </xf>
    <xf numFmtId="192" fontId="19" fillId="26" borderId="9" xfId="0" applyNumberFormat="1" applyFont="1" applyFill="1" applyBorder="1" applyAlignment="1">
      <alignment vertical="center"/>
    </xf>
    <xf numFmtId="0" fontId="19" fillId="11" borderId="97" xfId="768" applyFont="1" applyFill="1" applyBorder="1" applyAlignment="1">
      <alignment horizontal="center"/>
    </xf>
    <xf numFmtId="4" fontId="17" fillId="11" borderId="59" xfId="768" applyNumberFormat="1" applyFont="1" applyFill="1" applyBorder="1" applyAlignment="1">
      <alignment horizontal="center" vertical="center"/>
    </xf>
    <xf numFmtId="4" fontId="19" fillId="11" borderId="0" xfId="1502" applyNumberFormat="1" applyFont="1" applyFill="1" applyBorder="1" applyAlignment="1">
      <alignment horizontal="center" vertical="center"/>
    </xf>
    <xf numFmtId="0" fontId="8" fillId="0" borderId="0" xfId="768" applyFont="1"/>
    <xf numFmtId="43" fontId="66" fillId="0" borderId="0" xfId="1623" applyFont="1" applyFill="1" applyBorder="1"/>
    <xf numFmtId="10" fontId="23" fillId="11" borderId="12" xfId="1500" applyNumberFormat="1" applyFont="1" applyFill="1" applyBorder="1" applyAlignment="1">
      <alignment horizontal="right"/>
    </xf>
    <xf numFmtId="10" fontId="23" fillId="11" borderId="13" xfId="1500" applyNumberFormat="1" applyFont="1" applyFill="1" applyBorder="1" applyAlignment="1">
      <alignment horizontal="right"/>
    </xf>
    <xf numFmtId="4" fontId="0" fillId="11" borderId="6" xfId="0" applyNumberFormat="1" applyFill="1" applyBorder="1" applyAlignment="1">
      <alignment horizontal="right" indent="1"/>
    </xf>
    <xf numFmtId="4" fontId="0" fillId="11" borderId="76" xfId="0" applyNumberFormat="1" applyFill="1" applyBorder="1" applyAlignment="1">
      <alignment horizontal="right" indent="1"/>
    </xf>
    <xf numFmtId="4" fontId="8" fillId="11" borderId="36" xfId="732" applyNumberFormat="1" applyFont="1" applyFill="1" applyBorder="1" applyAlignment="1">
      <alignment horizontal="right" indent="1"/>
    </xf>
    <xf numFmtId="4" fontId="0" fillId="11" borderId="78" xfId="0" applyNumberFormat="1" applyFill="1" applyBorder="1" applyAlignment="1">
      <alignment horizontal="right" indent="1"/>
    </xf>
    <xf numFmtId="4" fontId="0" fillId="11" borderId="79" xfId="0" applyNumberFormat="1" applyFill="1" applyBorder="1" applyAlignment="1">
      <alignment horizontal="right" indent="1"/>
    </xf>
    <xf numFmtId="4" fontId="8" fillId="11" borderId="56" xfId="732" applyNumberFormat="1" applyFont="1" applyFill="1" applyBorder="1" applyAlignment="1">
      <alignment horizontal="right" indent="1"/>
    </xf>
    <xf numFmtId="43" fontId="66" fillId="0" borderId="0" xfId="0" applyNumberFormat="1" applyFont="1"/>
    <xf numFmtId="0" fontId="80" fillId="27" borderId="352" xfId="1650" applyFont="1" applyFill="1" applyBorder="1" applyAlignment="1">
      <alignment horizontal="left" vertical="top" wrapText="1"/>
    </xf>
    <xf numFmtId="2" fontId="0" fillId="11" borderId="16" xfId="0" applyNumberFormat="1" applyFill="1" applyBorder="1" applyAlignment="1">
      <alignment vertical="center"/>
    </xf>
    <xf numFmtId="2" fontId="0" fillId="11" borderId="21" xfId="0" applyNumberFormat="1" applyFill="1" applyBorder="1" applyAlignment="1">
      <alignment vertical="center"/>
    </xf>
    <xf numFmtId="183" fontId="43" fillId="11" borderId="15" xfId="768" applyNumberFormat="1" applyFont="1" applyFill="1" applyBorder="1" applyAlignment="1">
      <alignment horizontal="right" vertical="center"/>
    </xf>
    <xf numFmtId="183" fontId="43" fillId="11" borderId="198" xfId="768" applyNumberFormat="1" applyFont="1" applyFill="1" applyBorder="1" applyAlignment="1">
      <alignment horizontal="right" vertical="center"/>
    </xf>
    <xf numFmtId="198" fontId="73" fillId="0" borderId="0" xfId="768" applyNumberFormat="1" applyFont="1" applyAlignment="1">
      <alignment vertical="center"/>
    </xf>
    <xf numFmtId="0" fontId="19" fillId="11" borderId="63" xfId="768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vertical="center"/>
    </xf>
    <xf numFmtId="43" fontId="81" fillId="0" borderId="0" xfId="1623" applyFont="1" applyFill="1" applyBorder="1"/>
    <xf numFmtId="166" fontId="19" fillId="11" borderId="62" xfId="0" applyNumberFormat="1" applyFont="1" applyFill="1" applyBorder="1" applyAlignment="1">
      <alignment horizontal="right" vertical="center"/>
    </xf>
    <xf numFmtId="0" fontId="19" fillId="11" borderId="148" xfId="768" applyFont="1" applyFill="1" applyBorder="1" applyAlignment="1">
      <alignment horizontal="left"/>
    </xf>
    <xf numFmtId="0" fontId="19" fillId="11" borderId="72" xfId="768" applyFont="1" applyFill="1" applyBorder="1" applyAlignment="1">
      <alignment horizontal="left"/>
    </xf>
    <xf numFmtId="0" fontId="19" fillId="11" borderId="145" xfId="0" applyFont="1" applyFill="1" applyBorder="1" applyAlignment="1">
      <alignment vertical="center"/>
    </xf>
    <xf numFmtId="0" fontId="19" fillId="11" borderId="248" xfId="0" applyFont="1" applyFill="1" applyBorder="1" applyAlignment="1">
      <alignment vertical="center"/>
    </xf>
    <xf numFmtId="0" fontId="6" fillId="0" borderId="0" xfId="0" applyFont="1"/>
    <xf numFmtId="0" fontId="8" fillId="11" borderId="55" xfId="0" applyFont="1" applyFill="1" applyBorder="1" applyAlignment="1">
      <alignment vertical="center"/>
    </xf>
    <xf numFmtId="0" fontId="8" fillId="11" borderId="328" xfId="0" applyFont="1" applyFill="1" applyBorder="1" applyAlignment="1">
      <alignment vertical="center"/>
    </xf>
    <xf numFmtId="0" fontId="8" fillId="11" borderId="7" xfId="0" applyFont="1" applyFill="1" applyBorder="1" applyAlignment="1">
      <alignment vertical="center"/>
    </xf>
    <xf numFmtId="0" fontId="8" fillId="11" borderId="115" xfId="0" applyFont="1" applyFill="1" applyBorder="1" applyAlignment="1">
      <alignment vertical="center"/>
    </xf>
    <xf numFmtId="0" fontId="8" fillId="11" borderId="8" xfId="0" applyFont="1" applyFill="1" applyBorder="1" applyAlignment="1">
      <alignment vertical="center"/>
    </xf>
    <xf numFmtId="0" fontId="8" fillId="11" borderId="52" xfId="0" applyFont="1" applyFill="1" applyBorder="1" applyAlignment="1">
      <alignment vertical="center"/>
    </xf>
    <xf numFmtId="1" fontId="66" fillId="11" borderId="0" xfId="0" applyNumberFormat="1" applyFont="1" applyFill="1"/>
    <xf numFmtId="2" fontId="8" fillId="11" borderId="273" xfId="0" applyNumberFormat="1" applyFont="1" applyFill="1" applyBorder="1" applyAlignment="1">
      <alignment horizontal="center" vertical="center"/>
    </xf>
    <xf numFmtId="2" fontId="8" fillId="11" borderId="92" xfId="0" applyNumberFormat="1" applyFont="1" applyFill="1" applyBorder="1" applyAlignment="1">
      <alignment horizontal="center" vertical="center"/>
    </xf>
    <xf numFmtId="2" fontId="8" fillId="0" borderId="92" xfId="0" applyNumberFormat="1" applyFont="1" applyBorder="1" applyAlignment="1">
      <alignment horizontal="center" vertical="center"/>
    </xf>
    <xf numFmtId="2" fontId="8" fillId="11" borderId="185" xfId="0" applyNumberFormat="1" applyFont="1" applyFill="1" applyBorder="1" applyAlignment="1">
      <alignment horizontal="center" vertical="center"/>
    </xf>
    <xf numFmtId="2" fontId="8" fillId="11" borderId="73" xfId="0" applyNumberFormat="1" applyFont="1" applyFill="1" applyBorder="1" applyAlignment="1">
      <alignment vertical="center"/>
    </xf>
    <xf numFmtId="2" fontId="10" fillId="0" borderId="199" xfId="1479" applyNumberFormat="1" applyBorder="1" applyAlignment="1">
      <alignment horizontal="right" vertical="center"/>
    </xf>
    <xf numFmtId="2" fontId="10" fillId="0" borderId="109" xfId="1479" applyNumberFormat="1" applyBorder="1" applyAlignment="1">
      <alignment horizontal="right" vertical="center"/>
    </xf>
    <xf numFmtId="2" fontId="10" fillId="11" borderId="109" xfId="1479" applyNumberFormat="1" applyFill="1" applyBorder="1" applyAlignment="1">
      <alignment horizontal="right" vertical="center"/>
    </xf>
    <xf numFmtId="2" fontId="10" fillId="11" borderId="171" xfId="1479" applyNumberFormat="1" applyFill="1" applyBorder="1" applyAlignment="1">
      <alignment horizontal="right" vertical="center"/>
    </xf>
    <xf numFmtId="2" fontId="10" fillId="11" borderId="199" xfId="1479" applyNumberFormat="1" applyFill="1" applyBorder="1" applyAlignment="1">
      <alignment horizontal="right" vertical="center"/>
    </xf>
    <xf numFmtId="0" fontId="0" fillId="11" borderId="23" xfId="0" applyFill="1" applyBorder="1" applyAlignment="1">
      <alignment vertical="center"/>
    </xf>
    <xf numFmtId="0" fontId="0" fillId="11" borderId="226" xfId="0" applyFill="1" applyBorder="1" applyAlignment="1">
      <alignment vertical="center"/>
    </xf>
    <xf numFmtId="0" fontId="0" fillId="11" borderId="128" xfId="0" applyFill="1" applyBorder="1" applyAlignment="1">
      <alignment vertical="center"/>
    </xf>
    <xf numFmtId="0" fontId="38" fillId="11" borderId="0" xfId="0" applyFont="1" applyFill="1" applyAlignment="1">
      <alignment horizontal="left"/>
    </xf>
    <xf numFmtId="0" fontId="6" fillId="11" borderId="0" xfId="0" applyFont="1" applyFill="1"/>
    <xf numFmtId="0" fontId="38" fillId="11" borderId="0" xfId="1328" applyFont="1" applyFill="1" applyAlignment="1">
      <alignment horizontal="left"/>
    </xf>
    <xf numFmtId="0" fontId="38" fillId="11" borderId="0" xfId="1328" applyFont="1" applyFill="1" applyAlignment="1">
      <alignment vertical="top" wrapText="1"/>
    </xf>
    <xf numFmtId="0" fontId="82" fillId="11" borderId="0" xfId="1328" applyFont="1" applyFill="1" applyAlignment="1">
      <alignment horizontal="left"/>
    </xf>
    <xf numFmtId="2" fontId="6" fillId="11" borderId="0" xfId="1328" applyNumberFormat="1" applyFont="1" applyFill="1" applyAlignment="1">
      <alignment horizontal="center"/>
    </xf>
    <xf numFmtId="2" fontId="6" fillId="11" borderId="36" xfId="1328" applyNumberFormat="1" applyFont="1" applyFill="1" applyBorder="1" applyAlignment="1">
      <alignment horizontal="center"/>
    </xf>
    <xf numFmtId="0" fontId="6" fillId="11" borderId="0" xfId="1328" applyFont="1" applyFill="1" applyAlignment="1">
      <alignment horizontal="left"/>
    </xf>
    <xf numFmtId="0" fontId="6" fillId="11" borderId="0" xfId="0" applyFont="1" applyFill="1" applyAlignment="1">
      <alignment vertical="center"/>
    </xf>
    <xf numFmtId="0" fontId="6" fillId="11" borderId="6" xfId="0" applyFont="1" applyFill="1" applyBorder="1" applyAlignment="1">
      <alignment vertical="center"/>
    </xf>
    <xf numFmtId="2" fontId="6" fillId="11" borderId="115" xfId="1328" applyNumberFormat="1" applyFont="1" applyFill="1" applyBorder="1" applyAlignment="1">
      <alignment horizontal="center"/>
    </xf>
    <xf numFmtId="2" fontId="6" fillId="11" borderId="6" xfId="1328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33" fillId="11" borderId="10" xfId="0" applyFont="1" applyFill="1" applyBorder="1" applyAlignment="1">
      <alignment horizontal="center" wrapText="1"/>
    </xf>
    <xf numFmtId="0" fontId="8" fillId="11" borderId="53" xfId="0" applyFont="1" applyFill="1" applyBorder="1" applyAlignment="1">
      <alignment horizontal="center"/>
    </xf>
    <xf numFmtId="0" fontId="8" fillId="11" borderId="304" xfId="0" applyFont="1" applyFill="1" applyBorder="1" applyAlignment="1">
      <alignment horizontal="center"/>
    </xf>
    <xf numFmtId="2" fontId="8" fillId="11" borderId="210" xfId="1328" applyNumberFormat="1" applyFont="1" applyFill="1" applyBorder="1" applyAlignment="1">
      <alignment horizontal="center"/>
    </xf>
    <xf numFmtId="2" fontId="8" fillId="11" borderId="208" xfId="1328" applyNumberFormat="1" applyFont="1" applyFill="1" applyBorder="1" applyAlignment="1">
      <alignment horizontal="center"/>
    </xf>
    <xf numFmtId="2" fontId="8" fillId="11" borderId="59" xfId="1328" applyNumberFormat="1" applyFont="1" applyFill="1" applyBorder="1" applyAlignment="1">
      <alignment horizontal="center"/>
    </xf>
    <xf numFmtId="0" fontId="8" fillId="11" borderId="0" xfId="1328" applyFont="1" applyFill="1" applyAlignment="1">
      <alignment horizontal="left"/>
    </xf>
    <xf numFmtId="0" fontId="26" fillId="11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/>
    </xf>
    <xf numFmtId="2" fontId="6" fillId="11" borderId="51" xfId="1328" applyNumberFormat="1" applyFont="1" applyFill="1" applyBorder="1" applyAlignment="1">
      <alignment horizontal="center"/>
    </xf>
    <xf numFmtId="2" fontId="8" fillId="11" borderId="143" xfId="1328" applyNumberFormat="1" applyFont="1" applyFill="1" applyBorder="1" applyAlignment="1">
      <alignment horizontal="center"/>
    </xf>
    <xf numFmtId="2" fontId="8" fillId="11" borderId="248" xfId="1328" applyNumberFormat="1" applyFont="1" applyFill="1" applyBorder="1" applyAlignment="1">
      <alignment horizontal="center"/>
    </xf>
    <xf numFmtId="0" fontId="6" fillId="11" borderId="49" xfId="0" applyFont="1" applyFill="1" applyBorder="1" applyAlignment="1">
      <alignment vertical="center"/>
    </xf>
    <xf numFmtId="0" fontId="8" fillId="11" borderId="113" xfId="0" applyFont="1" applyFill="1" applyBorder="1" applyAlignment="1">
      <alignment horizontal="center" vertical="center"/>
    </xf>
    <xf numFmtId="0" fontId="82" fillId="11" borderId="0" xfId="0" applyFont="1" applyFill="1" applyAlignment="1">
      <alignment horizontal="left" vertical="center" wrapText="1"/>
    </xf>
    <xf numFmtId="2" fontId="6" fillId="11" borderId="15" xfId="0" applyNumberFormat="1" applyFont="1" applyFill="1" applyBorder="1" applyAlignment="1">
      <alignment horizontal="center" vertical="center"/>
    </xf>
    <xf numFmtId="2" fontId="6" fillId="11" borderId="76" xfId="0" applyNumberFormat="1" applyFont="1" applyFill="1" applyBorder="1" applyAlignment="1">
      <alignment horizontal="center" vertical="center"/>
    </xf>
    <xf numFmtId="2" fontId="6" fillId="11" borderId="36" xfId="0" applyNumberFormat="1" applyFont="1" applyFill="1" applyBorder="1" applyAlignment="1">
      <alignment horizontal="center" vertical="center"/>
    </xf>
    <xf numFmtId="2" fontId="6" fillId="0" borderId="115" xfId="1328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168" fontId="75" fillId="11" borderId="0" xfId="1499" applyNumberFormat="1" applyFont="1" applyFill="1" applyBorder="1"/>
    <xf numFmtId="0" fontId="17" fillId="0" borderId="112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201" fontId="66" fillId="0" borderId="0" xfId="1623" applyNumberFormat="1" applyFont="1" applyFill="1" applyBorder="1"/>
    <xf numFmtId="2" fontId="10" fillId="0" borderId="0" xfId="0" applyNumberFormat="1" applyFont="1"/>
    <xf numFmtId="200" fontId="0" fillId="0" borderId="0" xfId="1623" applyNumberFormat="1" applyFont="1"/>
    <xf numFmtId="200" fontId="0" fillId="0" borderId="0" xfId="1623" applyNumberFormat="1" applyFont="1" applyFill="1"/>
    <xf numFmtId="9" fontId="66" fillId="0" borderId="0" xfId="1499" applyFont="1" applyFill="1" applyBorder="1"/>
    <xf numFmtId="43" fontId="88" fillId="0" borderId="0" xfId="1623" applyFont="1" applyFill="1" applyBorder="1"/>
    <xf numFmtId="0" fontId="88" fillId="11" borderId="0" xfId="0" applyFont="1" applyFill="1"/>
    <xf numFmtId="0" fontId="88" fillId="0" borderId="0" xfId="768" applyFont="1"/>
    <xf numFmtId="0" fontId="88" fillId="11" borderId="0" xfId="1468" applyFont="1" applyFill="1"/>
    <xf numFmtId="0" fontId="88" fillId="0" borderId="0" xfId="0" applyFont="1"/>
    <xf numFmtId="172" fontId="93" fillId="11" borderId="0" xfId="1468" applyNumberFormat="1" applyFont="1" applyFill="1" applyAlignment="1">
      <alignment horizontal="center"/>
    </xf>
    <xf numFmtId="43" fontId="88" fillId="0" borderId="0" xfId="1623" applyFont="1"/>
    <xf numFmtId="0" fontId="93" fillId="27" borderId="351" xfId="1778" applyFont="1" applyFill="1" applyBorder="1" applyAlignment="1">
      <alignment horizontal="left" vertical="top" wrapText="1"/>
    </xf>
    <xf numFmtId="0" fontId="93" fillId="27" borderId="352" xfId="1783" applyFont="1" applyFill="1" applyBorder="1" applyAlignment="1">
      <alignment horizontal="left" vertical="top" wrapText="1"/>
    </xf>
    <xf numFmtId="0" fontId="93" fillId="27" borderId="353" xfId="1790" applyFont="1" applyFill="1" applyBorder="1" applyAlignment="1">
      <alignment horizontal="left" vertical="top" wrapText="1"/>
    </xf>
    <xf numFmtId="0" fontId="94" fillId="11" borderId="0" xfId="1317" applyFont="1" applyFill="1"/>
    <xf numFmtId="0" fontId="94" fillId="11" borderId="0" xfId="1449" applyFont="1" applyFill="1"/>
    <xf numFmtId="0" fontId="94" fillId="11" borderId="0" xfId="1453" applyFont="1" applyFill="1"/>
    <xf numFmtId="172" fontId="88" fillId="11" borderId="0" xfId="0" applyNumberFormat="1" applyFont="1" applyFill="1"/>
    <xf numFmtId="0" fontId="88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0" fontId="93" fillId="27" borderId="0" xfId="1973" applyFont="1" applyFill="1" applyAlignment="1">
      <alignment vertical="top" wrapText="1"/>
    </xf>
    <xf numFmtId="0" fontId="93" fillId="27" borderId="0" xfId="1974" applyFont="1" applyFill="1" applyAlignment="1">
      <alignment horizontal="left" vertical="top" wrapText="1"/>
    </xf>
    <xf numFmtId="0" fontId="93" fillId="27" borderId="0" xfId="1975" applyFont="1" applyFill="1" applyAlignment="1">
      <alignment horizontal="left" vertical="top" wrapText="1"/>
    </xf>
    <xf numFmtId="4" fontId="93" fillId="0" borderId="0" xfId="1976" applyNumberFormat="1" applyFont="1" applyAlignment="1">
      <alignment horizontal="right" vertical="top"/>
    </xf>
    <xf numFmtId="4" fontId="93" fillId="0" borderId="0" xfId="1977" applyNumberFormat="1" applyFont="1" applyAlignment="1">
      <alignment horizontal="right" vertical="top"/>
    </xf>
    <xf numFmtId="4" fontId="93" fillId="0" borderId="0" xfId="1978" applyNumberFormat="1" applyFont="1" applyAlignment="1">
      <alignment horizontal="right" vertical="top"/>
    </xf>
    <xf numFmtId="0" fontId="93" fillId="27" borderId="0" xfId="1979" applyFont="1" applyFill="1" applyAlignment="1">
      <alignment vertical="top" wrapText="1"/>
    </xf>
    <xf numFmtId="0" fontId="93" fillId="27" borderId="0" xfId="1980" applyFont="1" applyFill="1" applyAlignment="1">
      <alignment horizontal="left" vertical="top" wrapText="1"/>
    </xf>
    <xf numFmtId="4" fontId="93" fillId="0" borderId="0" xfId="1981" applyNumberFormat="1" applyFont="1" applyAlignment="1">
      <alignment horizontal="right" vertical="top"/>
    </xf>
    <xf numFmtId="4" fontId="93" fillId="0" borderId="0" xfId="1982" applyNumberFormat="1" applyFont="1" applyAlignment="1">
      <alignment horizontal="right" vertical="top"/>
    </xf>
    <xf numFmtId="4" fontId="93" fillId="0" borderId="0" xfId="1983" applyNumberFormat="1" applyFont="1" applyAlignment="1">
      <alignment horizontal="right" vertical="top"/>
    </xf>
    <xf numFmtId="0" fontId="93" fillId="27" borderId="0" xfId="1984" applyFont="1" applyFill="1" applyAlignment="1">
      <alignment vertical="top" wrapText="1"/>
    </xf>
    <xf numFmtId="0" fontId="93" fillId="27" borderId="0" xfId="1985" applyFont="1" applyFill="1" applyAlignment="1">
      <alignment horizontal="left" vertical="top" wrapText="1"/>
    </xf>
    <xf numFmtId="4" fontId="93" fillId="0" borderId="0" xfId="1986" applyNumberFormat="1" applyFont="1" applyAlignment="1">
      <alignment horizontal="right" vertical="top"/>
    </xf>
    <xf numFmtId="4" fontId="93" fillId="0" borderId="0" xfId="1987" applyNumberFormat="1" applyFont="1" applyAlignment="1">
      <alignment horizontal="right" vertical="top"/>
    </xf>
    <xf numFmtId="4" fontId="93" fillId="0" borderId="0" xfId="1988" applyNumberFormat="1" applyFont="1" applyAlignment="1">
      <alignment horizontal="right" vertical="top"/>
    </xf>
    <xf numFmtId="200" fontId="88" fillId="0" borderId="0" xfId="1623" applyNumberFormat="1" applyFont="1" applyFill="1" applyBorder="1"/>
    <xf numFmtId="0" fontId="93" fillId="27" borderId="0" xfId="1989" applyFont="1" applyFill="1" applyAlignment="1">
      <alignment vertical="top" wrapText="1"/>
    </xf>
    <xf numFmtId="4" fontId="93" fillId="0" borderId="0" xfId="1990" applyNumberFormat="1" applyFont="1" applyAlignment="1">
      <alignment horizontal="right" vertical="top"/>
    </xf>
    <xf numFmtId="4" fontId="93" fillId="0" borderId="0" xfId="1991" applyNumberFormat="1" applyFont="1" applyAlignment="1">
      <alignment horizontal="right" vertical="top"/>
    </xf>
    <xf numFmtId="4" fontId="93" fillId="0" borderId="0" xfId="1992" applyNumberFormat="1" applyFont="1" applyAlignment="1">
      <alignment horizontal="right" vertical="top"/>
    </xf>
    <xf numFmtId="9" fontId="88" fillId="0" borderId="0" xfId="1500" applyFont="1" applyFill="1" applyBorder="1"/>
    <xf numFmtId="0" fontId="93" fillId="0" borderId="0" xfId="1668" applyFont="1" applyAlignment="1">
      <alignment horizontal="center" wrapText="1"/>
    </xf>
    <xf numFmtId="0" fontId="93" fillId="0" borderId="0" xfId="1669" applyFont="1" applyAlignment="1">
      <alignment horizontal="center" wrapText="1"/>
    </xf>
    <xf numFmtId="0" fontId="93" fillId="0" borderId="0" xfId="1670" applyFont="1" applyAlignment="1">
      <alignment horizontal="center" wrapText="1"/>
    </xf>
    <xf numFmtId="0" fontId="93" fillId="0" borderId="0" xfId="1671" applyFont="1" applyAlignment="1">
      <alignment horizontal="center" wrapText="1"/>
    </xf>
    <xf numFmtId="0" fontId="93" fillId="27" borderId="0" xfId="1721" applyFont="1" applyFill="1" applyAlignment="1">
      <alignment vertical="top" wrapText="1"/>
    </xf>
    <xf numFmtId="0" fontId="93" fillId="27" borderId="0" xfId="1722" applyFont="1" applyFill="1" applyAlignment="1">
      <alignment horizontal="left" vertical="top" wrapText="1"/>
    </xf>
    <xf numFmtId="0" fontId="93" fillId="0" borderId="0" xfId="1723" applyFont="1" applyAlignment="1">
      <alignment horizontal="left" vertical="top" wrapText="1"/>
    </xf>
    <xf numFmtId="0" fontId="93" fillId="0" borderId="0" xfId="1724" applyFont="1" applyAlignment="1">
      <alignment horizontal="left" vertical="top" wrapText="1"/>
    </xf>
    <xf numFmtId="166" fontId="93" fillId="0" borderId="0" xfId="1725" applyNumberFormat="1" applyFont="1" applyAlignment="1">
      <alignment horizontal="right" vertical="top"/>
    </xf>
    <xf numFmtId="166" fontId="93" fillId="0" borderId="0" xfId="1726" applyNumberFormat="1" applyFont="1" applyAlignment="1">
      <alignment horizontal="right" vertical="top"/>
    </xf>
    <xf numFmtId="166" fontId="93" fillId="0" borderId="0" xfId="1727" applyNumberFormat="1" applyFont="1" applyAlignment="1">
      <alignment horizontal="right" vertical="top"/>
    </xf>
    <xf numFmtId="0" fontId="93" fillId="27" borderId="0" xfId="1728" applyFont="1" applyFill="1" applyAlignment="1">
      <alignment vertical="top" wrapText="1"/>
    </xf>
    <xf numFmtId="0" fontId="93" fillId="27" borderId="0" xfId="1729" applyFont="1" applyFill="1" applyAlignment="1">
      <alignment horizontal="left" vertical="top" wrapText="1"/>
    </xf>
    <xf numFmtId="0" fontId="93" fillId="0" borderId="0" xfId="1730" applyFont="1" applyAlignment="1">
      <alignment horizontal="left" vertical="top" wrapText="1"/>
    </xf>
    <xf numFmtId="0" fontId="93" fillId="0" borderId="0" xfId="1731" applyFont="1" applyAlignment="1">
      <alignment horizontal="left" vertical="top" wrapText="1"/>
    </xf>
    <xf numFmtId="166" fontId="93" fillId="0" borderId="0" xfId="1732" applyNumberFormat="1" applyFont="1" applyAlignment="1">
      <alignment horizontal="right" vertical="top"/>
    </xf>
    <xf numFmtId="166" fontId="93" fillId="0" borderId="0" xfId="1733" applyNumberFormat="1" applyFont="1" applyAlignment="1">
      <alignment horizontal="right" vertical="top"/>
    </xf>
    <xf numFmtId="0" fontId="93" fillId="0" borderId="0" xfId="1734" applyFont="1" applyAlignment="1">
      <alignment horizontal="left" vertical="top" wrapText="1"/>
    </xf>
    <xf numFmtId="166" fontId="93" fillId="0" borderId="0" xfId="1735" applyNumberFormat="1" applyFont="1" applyAlignment="1">
      <alignment horizontal="right" vertical="top"/>
    </xf>
    <xf numFmtId="166" fontId="93" fillId="0" borderId="0" xfId="1736" applyNumberFormat="1" applyFont="1" applyAlignment="1">
      <alignment horizontal="right" vertical="top"/>
    </xf>
    <xf numFmtId="0" fontId="93" fillId="27" borderId="0" xfId="1737" applyFont="1" applyFill="1" applyAlignment="1">
      <alignment vertical="top" wrapText="1"/>
    </xf>
    <xf numFmtId="0" fontId="93" fillId="27" borderId="0" xfId="1738" applyFont="1" applyFill="1" applyAlignment="1">
      <alignment horizontal="left" vertical="top" wrapText="1"/>
    </xf>
    <xf numFmtId="166" fontId="93" fillId="0" borderId="0" xfId="1739" applyNumberFormat="1" applyFont="1" applyAlignment="1">
      <alignment horizontal="right" vertical="top"/>
    </xf>
    <xf numFmtId="166" fontId="93" fillId="0" borderId="0" xfId="1740" applyNumberFormat="1" applyFont="1" applyAlignment="1">
      <alignment horizontal="right" vertical="top"/>
    </xf>
    <xf numFmtId="166" fontId="93" fillId="0" borderId="0" xfId="1741" applyNumberFormat="1" applyFont="1" applyAlignment="1">
      <alignment horizontal="right" vertical="top"/>
    </xf>
    <xf numFmtId="166" fontId="93" fillId="0" borderId="0" xfId="1742" applyNumberFormat="1" applyFont="1" applyAlignment="1">
      <alignment horizontal="right" vertical="top"/>
    </xf>
    <xf numFmtId="0" fontId="93" fillId="0" borderId="0" xfId="1743" applyFont="1" applyAlignment="1">
      <alignment horizontal="left" vertical="top" wrapText="1"/>
    </xf>
    <xf numFmtId="0" fontId="93" fillId="0" borderId="0" xfId="1744" applyFont="1" applyAlignment="1">
      <alignment horizontal="left" vertical="top" wrapText="1"/>
    </xf>
    <xf numFmtId="0" fontId="93" fillId="0" borderId="0" xfId="1745" applyFont="1" applyAlignment="1">
      <alignment horizontal="left" vertical="top" wrapText="1"/>
    </xf>
    <xf numFmtId="0" fontId="66" fillId="0" borderId="0" xfId="1463" applyFont="1"/>
    <xf numFmtId="0" fontId="68" fillId="0" borderId="0" xfId="1463" applyFont="1" applyAlignment="1">
      <alignment horizontal="center" wrapText="1"/>
    </xf>
    <xf numFmtId="0" fontId="80" fillId="27" borderId="0" xfId="1747" applyFont="1" applyFill="1" applyAlignment="1">
      <alignment horizontal="left" vertical="top"/>
    </xf>
    <xf numFmtId="0" fontId="80" fillId="27" borderId="0" xfId="1749" applyFont="1" applyFill="1" applyAlignment="1">
      <alignment horizontal="left" vertical="top"/>
    </xf>
    <xf numFmtId="0" fontId="80" fillId="27" borderId="0" xfId="1751" applyFont="1" applyFill="1" applyAlignment="1">
      <alignment horizontal="left" vertical="top" wrapText="1"/>
    </xf>
    <xf numFmtId="0" fontId="80" fillId="27" borderId="0" xfId="1753" applyFont="1" applyFill="1" applyAlignment="1">
      <alignment horizontal="left" vertical="top" wrapText="1"/>
    </xf>
    <xf numFmtId="0" fontId="8" fillId="11" borderId="0" xfId="1328" applyFont="1" applyFill="1" applyAlignment="1">
      <alignment horizontal="left" wrapText="1"/>
    </xf>
    <xf numFmtId="0" fontId="6" fillId="11" borderId="15" xfId="0" applyFont="1" applyFill="1" applyBorder="1" applyAlignment="1">
      <alignment vertical="center" wrapText="1"/>
    </xf>
    <xf numFmtId="0" fontId="0" fillId="11" borderId="226" xfId="0" applyFill="1" applyBorder="1" applyAlignment="1">
      <alignment vertical="center" wrapText="1"/>
    </xf>
    <xf numFmtId="0" fontId="6" fillId="11" borderId="357" xfId="0" applyFont="1" applyFill="1" applyBorder="1" applyAlignment="1">
      <alignment horizontal="center" vertical="center"/>
    </xf>
    <xf numFmtId="0" fontId="6" fillId="11" borderId="238" xfId="0" applyFont="1" applyFill="1" applyBorder="1" applyAlignment="1">
      <alignment vertical="center"/>
    </xf>
    <xf numFmtId="0" fontId="6" fillId="11" borderId="358" xfId="0" applyFont="1" applyFill="1" applyBorder="1" applyAlignment="1">
      <alignment horizontal="center" vertical="center"/>
    </xf>
    <xf numFmtId="0" fontId="6" fillId="11" borderId="359" xfId="0" applyFont="1" applyFill="1" applyBorder="1" applyAlignment="1">
      <alignment horizontal="center" vertical="center"/>
    </xf>
    <xf numFmtId="0" fontId="6" fillId="11" borderId="315" xfId="0" applyFont="1" applyFill="1" applyBorder="1" applyAlignment="1">
      <alignment vertical="center"/>
    </xf>
    <xf numFmtId="0" fontId="6" fillId="11" borderId="360" xfId="0" applyFont="1" applyFill="1" applyBorder="1" applyAlignment="1">
      <alignment horizontal="center" vertical="center"/>
    </xf>
    <xf numFmtId="0" fontId="6" fillId="11" borderId="361" xfId="0" applyFont="1" applyFill="1" applyBorder="1" applyAlignment="1">
      <alignment horizontal="center" vertical="center"/>
    </xf>
    <xf numFmtId="0" fontId="6" fillId="11" borderId="362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vertical="center"/>
    </xf>
    <xf numFmtId="0" fontId="6" fillId="11" borderId="363" xfId="0" applyFont="1" applyFill="1" applyBorder="1" applyAlignment="1">
      <alignment horizontal="center" vertical="center"/>
    </xf>
    <xf numFmtId="0" fontId="93" fillId="27" borderId="353" xfId="1789" applyFont="1" applyFill="1" applyBorder="1" applyAlignment="1">
      <alignment horizontal="left" vertical="top" wrapText="1"/>
    </xf>
    <xf numFmtId="0" fontId="19" fillId="11" borderId="145" xfId="0" applyFont="1" applyFill="1" applyBorder="1" applyAlignment="1">
      <alignment horizontal="left" vertical="center"/>
    </xf>
    <xf numFmtId="0" fontId="19" fillId="11" borderId="248" xfId="0" applyFont="1" applyFill="1" applyBorder="1" applyAlignment="1">
      <alignment horizontal="left" vertical="center"/>
    </xf>
    <xf numFmtId="0" fontId="19" fillId="11" borderId="164" xfId="0" applyFont="1" applyFill="1" applyBorder="1" applyAlignment="1">
      <alignment horizontal="left" vertical="center"/>
    </xf>
    <xf numFmtId="9" fontId="88" fillId="0" borderId="0" xfId="1499" applyFont="1" applyFill="1" applyBorder="1"/>
    <xf numFmtId="197" fontId="66" fillId="0" borderId="0" xfId="1623" applyNumberFormat="1" applyFont="1" applyFill="1" applyBorder="1" applyAlignment="1">
      <alignment horizontal="left"/>
    </xf>
    <xf numFmtId="4" fontId="17" fillId="11" borderId="15" xfId="1502" applyNumberFormat="1" applyFont="1" applyFill="1" applyBorder="1" applyAlignment="1">
      <alignment horizontal="center" vertical="center"/>
    </xf>
    <xf numFmtId="4" fontId="17" fillId="11" borderId="198" xfId="1502" applyNumberFormat="1" applyFont="1" applyFill="1" applyBorder="1" applyAlignment="1">
      <alignment horizontal="center" vertical="center"/>
    </xf>
    <xf numFmtId="4" fontId="19" fillId="11" borderId="130" xfId="1502" applyNumberFormat="1" applyFont="1" applyFill="1" applyBorder="1" applyAlignment="1">
      <alignment horizontal="center" vertical="center"/>
    </xf>
    <xf numFmtId="4" fontId="43" fillId="11" borderId="59" xfId="726" applyNumberFormat="1" applyFont="1" applyFill="1" applyBorder="1" applyAlignment="1" applyProtection="1">
      <alignment horizontal="right" vertical="center"/>
    </xf>
    <xf numFmtId="4" fontId="19" fillId="11" borderId="132" xfId="1502" applyNumberFormat="1" applyFont="1" applyFill="1" applyBorder="1" applyAlignment="1">
      <alignment horizontal="center" vertical="center"/>
    </xf>
    <xf numFmtId="4" fontId="19" fillId="11" borderId="13" xfId="1502" applyNumberFormat="1" applyFont="1" applyFill="1" applyBorder="1" applyAlignment="1">
      <alignment horizontal="center" vertical="center"/>
    </xf>
    <xf numFmtId="4" fontId="88" fillId="11" borderId="0" xfId="0" applyNumberFormat="1" applyFont="1" applyFill="1"/>
    <xf numFmtId="0" fontId="19" fillId="11" borderId="0" xfId="768" applyFont="1" applyFill="1" applyAlignment="1">
      <alignment horizontal="center" vertical="center"/>
    </xf>
    <xf numFmtId="0" fontId="93" fillId="27" borderId="0" xfId="1782" applyFont="1" applyFill="1" applyAlignment="1">
      <alignment horizontal="left" vertical="top" wrapText="1"/>
    </xf>
    <xf numFmtId="0" fontId="93" fillId="27" borderId="353" xfId="1789" applyFont="1" applyFill="1" applyBorder="1" applyAlignment="1">
      <alignment vertical="top" wrapText="1"/>
    </xf>
    <xf numFmtId="0" fontId="93" fillId="27" borderId="0" xfId="1782" applyFont="1" applyFill="1" applyAlignment="1">
      <alignment vertical="top" wrapText="1"/>
    </xf>
    <xf numFmtId="0" fontId="93" fillId="27" borderId="364" xfId="1789" applyFont="1" applyFill="1" applyBorder="1" applyAlignment="1">
      <alignment vertical="top" wrapText="1"/>
    </xf>
    <xf numFmtId="0" fontId="93" fillId="27" borderId="350" xfId="1777" applyFont="1" applyFill="1" applyBorder="1" applyAlignment="1">
      <alignment vertical="top" wrapText="1"/>
    </xf>
    <xf numFmtId="0" fontId="93" fillId="27" borderId="0" xfId="1777" applyFont="1" applyFill="1" applyAlignment="1">
      <alignment vertical="top" wrapText="1"/>
    </xf>
    <xf numFmtId="0" fontId="93" fillId="27" borderId="0" xfId="1794" applyFont="1" applyFill="1" applyAlignment="1">
      <alignment horizontal="left" vertical="top" wrapText="1"/>
    </xf>
    <xf numFmtId="4" fontId="88" fillId="11" borderId="0" xfId="1468" applyNumberFormat="1" applyFont="1" applyFill="1"/>
    <xf numFmtId="43" fontId="99" fillId="11" borderId="365" xfId="1623" applyFont="1" applyFill="1" applyBorder="1" applyAlignment="1">
      <alignment horizontal="right" vertical="top"/>
    </xf>
    <xf numFmtId="43" fontId="99" fillId="11" borderId="366" xfId="1623" applyFont="1" applyFill="1" applyBorder="1" applyAlignment="1">
      <alignment horizontal="right" vertical="top"/>
    </xf>
    <xf numFmtId="43" fontId="99" fillId="11" borderId="367" xfId="1623" applyFont="1" applyFill="1" applyBorder="1" applyAlignment="1">
      <alignment horizontal="right" vertical="top"/>
    </xf>
    <xf numFmtId="43" fontId="99" fillId="11" borderId="369" xfId="1623" applyFont="1" applyFill="1" applyBorder="1" applyAlignment="1">
      <alignment horizontal="right" vertical="top"/>
    </xf>
    <xf numFmtId="43" fontId="99" fillId="11" borderId="370" xfId="1623" applyFont="1" applyFill="1" applyBorder="1" applyAlignment="1">
      <alignment horizontal="right" vertical="top"/>
    </xf>
    <xf numFmtId="43" fontId="99" fillId="11" borderId="371" xfId="1623" applyFont="1" applyFill="1" applyBorder="1" applyAlignment="1">
      <alignment horizontal="right" vertical="top"/>
    </xf>
    <xf numFmtId="43" fontId="99" fillId="11" borderId="370" xfId="1623" applyFont="1" applyFill="1" applyBorder="1" applyAlignment="1">
      <alignment horizontal="left" vertical="top" wrapText="1"/>
    </xf>
    <xf numFmtId="43" fontId="99" fillId="11" borderId="373" xfId="1623" applyFont="1" applyFill="1" applyBorder="1" applyAlignment="1">
      <alignment horizontal="right" vertical="top"/>
    </xf>
    <xf numFmtId="43" fontId="99" fillId="11" borderId="374" xfId="1623" applyFont="1" applyFill="1" applyBorder="1" applyAlignment="1">
      <alignment horizontal="right" vertical="top"/>
    </xf>
    <xf numFmtId="43" fontId="99" fillId="11" borderId="375" xfId="1623" applyFont="1" applyFill="1" applyBorder="1" applyAlignment="1">
      <alignment horizontal="right" vertical="top"/>
    </xf>
    <xf numFmtId="164" fontId="101" fillId="11" borderId="369" xfId="2006" applyFont="1" applyFill="1" applyBorder="1" applyAlignment="1">
      <alignment horizontal="right" vertical="top"/>
    </xf>
    <xf numFmtId="164" fontId="101" fillId="11" borderId="370" xfId="2006" applyFont="1" applyFill="1" applyBorder="1" applyAlignment="1">
      <alignment horizontal="right" vertical="top"/>
    </xf>
    <xf numFmtId="164" fontId="101" fillId="11" borderId="371" xfId="2006" applyFont="1" applyFill="1" applyBorder="1" applyAlignment="1">
      <alignment horizontal="right" vertical="top"/>
    </xf>
    <xf numFmtId="164" fontId="102" fillId="11" borderId="366" xfId="2006" applyFont="1" applyFill="1" applyBorder="1" applyAlignment="1">
      <alignment horizontal="right" vertical="top"/>
    </xf>
    <xf numFmtId="164" fontId="102" fillId="11" borderId="367" xfId="2006" applyFont="1" applyFill="1" applyBorder="1" applyAlignment="1">
      <alignment horizontal="right" vertical="top"/>
    </xf>
    <xf numFmtId="164" fontId="102" fillId="11" borderId="369" xfId="2006" applyFont="1" applyFill="1" applyBorder="1" applyAlignment="1">
      <alignment horizontal="right" vertical="top"/>
    </xf>
    <xf numFmtId="164" fontId="102" fillId="11" borderId="370" xfId="2006" applyFont="1" applyFill="1" applyBorder="1" applyAlignment="1">
      <alignment horizontal="right" vertical="top"/>
    </xf>
    <xf numFmtId="164" fontId="102" fillId="11" borderId="371" xfId="2006" applyFont="1" applyFill="1" applyBorder="1" applyAlignment="1">
      <alignment horizontal="right" vertical="top"/>
    </xf>
    <xf numFmtId="164" fontId="102" fillId="11" borderId="377" xfId="2006" applyFont="1" applyFill="1" applyBorder="1" applyAlignment="1">
      <alignment horizontal="right" vertical="top"/>
    </xf>
    <xf numFmtId="164" fontId="102" fillId="11" borderId="378" xfId="2006" applyFont="1" applyFill="1" applyBorder="1" applyAlignment="1">
      <alignment horizontal="right" vertical="top"/>
    </xf>
    <xf numFmtId="164" fontId="102" fillId="11" borderId="379" xfId="2006" applyFont="1" applyFill="1" applyBorder="1" applyAlignment="1">
      <alignment horizontal="right" vertical="top"/>
    </xf>
    <xf numFmtId="164" fontId="101" fillId="11" borderId="374" xfId="2006" applyFont="1" applyFill="1" applyBorder="1" applyAlignment="1">
      <alignment horizontal="right" vertical="top"/>
    </xf>
    <xf numFmtId="164" fontId="101" fillId="11" borderId="375" xfId="2006" applyFont="1" applyFill="1" applyBorder="1" applyAlignment="1">
      <alignment horizontal="right" vertical="top"/>
    </xf>
    <xf numFmtId="164" fontId="101" fillId="11" borderId="373" xfId="2006" applyFont="1" applyFill="1" applyBorder="1" applyAlignment="1">
      <alignment horizontal="right" vertical="top"/>
    </xf>
    <xf numFmtId="164" fontId="102" fillId="11" borderId="365" xfId="2006" applyFont="1" applyFill="1" applyBorder="1" applyAlignment="1">
      <alignment horizontal="left" vertical="top" wrapText="1"/>
    </xf>
    <xf numFmtId="164" fontId="102" fillId="11" borderId="369" xfId="2006" applyFont="1" applyFill="1" applyBorder="1" applyAlignment="1">
      <alignment horizontal="left" vertical="top" wrapText="1"/>
    </xf>
    <xf numFmtId="164" fontId="102" fillId="11" borderId="373" xfId="2006" applyFont="1" applyFill="1" applyBorder="1" applyAlignment="1">
      <alignment horizontal="left" vertical="top" wrapText="1"/>
    </xf>
    <xf numFmtId="164" fontId="102" fillId="11" borderId="374" xfId="2006" applyFont="1" applyFill="1" applyBorder="1" applyAlignment="1">
      <alignment horizontal="right" vertical="top"/>
    </xf>
    <xf numFmtId="164" fontId="102" fillId="11" borderId="375" xfId="2006" applyFont="1" applyFill="1" applyBorder="1" applyAlignment="1">
      <alignment horizontal="right" vertical="top"/>
    </xf>
    <xf numFmtId="164" fontId="102" fillId="11" borderId="370" xfId="2006" applyFont="1" applyFill="1" applyBorder="1" applyAlignment="1">
      <alignment horizontal="left" vertical="top" wrapText="1"/>
    </xf>
    <xf numFmtId="164" fontId="102" fillId="11" borderId="371" xfId="2006" applyFont="1" applyFill="1" applyBorder="1" applyAlignment="1">
      <alignment horizontal="left" vertical="top" wrapText="1"/>
    </xf>
    <xf numFmtId="164" fontId="102" fillId="11" borderId="373" xfId="2006" applyFont="1" applyFill="1" applyBorder="1" applyAlignment="1">
      <alignment horizontal="right" vertical="top"/>
    </xf>
    <xf numFmtId="164" fontId="102" fillId="11" borderId="374" xfId="2006" applyFont="1" applyFill="1" applyBorder="1" applyAlignment="1">
      <alignment horizontal="left" vertical="top" wrapText="1"/>
    </xf>
    <xf numFmtId="164" fontId="102" fillId="11" borderId="375" xfId="2006" applyFont="1" applyFill="1" applyBorder="1" applyAlignment="1">
      <alignment horizontal="left" vertical="top" wrapText="1"/>
    </xf>
    <xf numFmtId="164" fontId="66" fillId="0" borderId="0" xfId="1463" applyNumberFormat="1" applyFont="1"/>
    <xf numFmtId="164" fontId="66" fillId="0" borderId="0" xfId="768" applyNumberFormat="1" applyFont="1"/>
    <xf numFmtId="2" fontId="88" fillId="11" borderId="0" xfId="1468" applyNumberFormat="1" applyFont="1" applyFill="1"/>
    <xf numFmtId="0" fontId="104" fillId="28" borderId="368" xfId="2007" applyFont="1" applyFill="1" applyBorder="1" applyAlignment="1">
      <alignment horizontal="left" vertical="top" wrapText="1"/>
    </xf>
    <xf numFmtId="164" fontId="100" fillId="11" borderId="370" xfId="2006" applyFont="1" applyFill="1" applyBorder="1" applyAlignment="1">
      <alignment horizontal="right" vertical="top"/>
    </xf>
    <xf numFmtId="164" fontId="100" fillId="11" borderId="371" xfId="2006" applyFont="1" applyFill="1" applyBorder="1" applyAlignment="1">
      <alignment horizontal="right" vertical="top"/>
    </xf>
    <xf numFmtId="164" fontId="100" fillId="11" borderId="369" xfId="2006" applyFont="1" applyFill="1" applyBorder="1" applyAlignment="1">
      <alignment horizontal="right" vertical="top"/>
    </xf>
    <xf numFmtId="164" fontId="100" fillId="11" borderId="370" xfId="2006" applyFont="1" applyFill="1" applyBorder="1" applyAlignment="1">
      <alignment horizontal="left" vertical="top" wrapText="1"/>
    </xf>
    <xf numFmtId="164" fontId="100" fillId="11" borderId="377" xfId="2006" applyFont="1" applyFill="1" applyBorder="1" applyAlignment="1">
      <alignment horizontal="right" vertical="top"/>
    </xf>
    <xf numFmtId="164" fontId="100" fillId="11" borderId="378" xfId="2006" applyFont="1" applyFill="1" applyBorder="1" applyAlignment="1">
      <alignment horizontal="right" vertical="top"/>
    </xf>
    <xf numFmtId="164" fontId="100" fillId="11" borderId="379" xfId="2006" applyFont="1" applyFill="1" applyBorder="1" applyAlignment="1">
      <alignment horizontal="right" vertical="top"/>
    </xf>
    <xf numFmtId="0" fontId="104" fillId="28" borderId="372" xfId="2007" applyFont="1" applyFill="1" applyBorder="1" applyAlignment="1">
      <alignment horizontal="left" vertical="top" wrapText="1"/>
    </xf>
    <xf numFmtId="43" fontId="88" fillId="11" borderId="0" xfId="1623" applyFont="1" applyFill="1" applyBorder="1" applyAlignment="1"/>
    <xf numFmtId="0" fontId="103" fillId="28" borderId="368" xfId="2007" applyFont="1" applyFill="1" applyBorder="1" applyAlignment="1">
      <alignment horizontal="left" vertical="top" wrapText="1"/>
    </xf>
    <xf numFmtId="0" fontId="103" fillId="28" borderId="376" xfId="2007" applyFont="1" applyFill="1" applyBorder="1" applyAlignment="1">
      <alignment horizontal="left" vertical="top" wrapText="1"/>
    </xf>
    <xf numFmtId="0" fontId="89" fillId="29" borderId="141" xfId="0" applyFont="1" applyFill="1" applyBorder="1" applyAlignment="1">
      <alignment horizontal="center" vertical="center"/>
    </xf>
    <xf numFmtId="0" fontId="89" fillId="29" borderId="92" xfId="0" applyFont="1" applyFill="1" applyBorder="1" applyAlignment="1">
      <alignment horizontal="center" vertical="center"/>
    </xf>
    <xf numFmtId="0" fontId="89" fillId="29" borderId="313" xfId="0" applyFont="1" applyFill="1" applyBorder="1" applyAlignment="1">
      <alignment horizontal="center" vertical="center"/>
    </xf>
    <xf numFmtId="0" fontId="97" fillId="29" borderId="340" xfId="0" applyFont="1" applyFill="1" applyBorder="1" applyAlignment="1">
      <alignment horizontal="center" vertical="center"/>
    </xf>
    <xf numFmtId="0" fontId="97" fillId="29" borderId="341" xfId="0" applyFont="1" applyFill="1" applyBorder="1" applyAlignment="1">
      <alignment horizontal="center" vertical="center"/>
    </xf>
    <xf numFmtId="0" fontId="97" fillId="29" borderId="342" xfId="0" applyFont="1" applyFill="1" applyBorder="1" applyAlignment="1">
      <alignment horizontal="center" vertical="center"/>
    </xf>
    <xf numFmtId="0" fontId="97" fillId="29" borderId="343" xfId="0" applyFont="1" applyFill="1" applyBorder="1" applyAlignment="1">
      <alignment horizontal="center" vertical="center"/>
    </xf>
    <xf numFmtId="0" fontId="97" fillId="29" borderId="344" xfId="0" applyFont="1" applyFill="1" applyBorder="1" applyAlignment="1">
      <alignment horizontal="center" vertical="center"/>
    </xf>
    <xf numFmtId="0" fontId="97" fillId="29" borderId="346" xfId="0" applyFont="1" applyFill="1" applyBorder="1" applyAlignment="1">
      <alignment horizontal="center" vertical="center"/>
    </xf>
    <xf numFmtId="0" fontId="97" fillId="29" borderId="299" xfId="0" applyFont="1" applyFill="1" applyBorder="1" applyAlignment="1">
      <alignment horizontal="center" vertical="center"/>
    </xf>
    <xf numFmtId="0" fontId="97" fillId="29" borderId="300" xfId="0" applyFont="1" applyFill="1" applyBorder="1" applyAlignment="1">
      <alignment horizontal="center" vertical="center"/>
    </xf>
    <xf numFmtId="0" fontId="97" fillId="29" borderId="190" xfId="0" applyFont="1" applyFill="1" applyBorder="1" applyAlignment="1">
      <alignment horizontal="center" vertical="center"/>
    </xf>
    <xf numFmtId="0" fontId="97" fillId="29" borderId="258" xfId="0" applyFont="1" applyFill="1" applyBorder="1" applyAlignment="1">
      <alignment horizontal="center" vertical="center"/>
    </xf>
    <xf numFmtId="0" fontId="83" fillId="29" borderId="137" xfId="768" applyFont="1" applyFill="1" applyBorder="1" applyAlignment="1">
      <alignment horizontal="center"/>
    </xf>
    <xf numFmtId="0" fontId="83" fillId="29" borderId="138" xfId="768" applyFont="1" applyFill="1" applyBorder="1" applyAlignment="1">
      <alignment horizontal="center"/>
    </xf>
    <xf numFmtId="0" fontId="84" fillId="29" borderId="131" xfId="768" applyFont="1" applyFill="1" applyBorder="1" applyAlignment="1">
      <alignment horizontal="center"/>
    </xf>
    <xf numFmtId="0" fontId="85" fillId="29" borderId="8" xfId="768" applyFont="1" applyFill="1" applyBorder="1" applyAlignment="1">
      <alignment horizontal="center"/>
    </xf>
    <xf numFmtId="0" fontId="86" fillId="29" borderId="13" xfId="768" applyFont="1" applyFill="1" applyBorder="1"/>
    <xf numFmtId="0" fontId="87" fillId="29" borderId="9" xfId="768" applyFont="1" applyFill="1" applyBorder="1"/>
    <xf numFmtId="0" fontId="89" fillId="29" borderId="187" xfId="768" applyFont="1" applyFill="1" applyBorder="1" applyAlignment="1" applyProtection="1">
      <alignment horizontal="centerContinuous" vertical="center"/>
      <protection locked="0"/>
    </xf>
    <xf numFmtId="0" fontId="89" fillId="29" borderId="23" xfId="768" applyFont="1" applyFill="1" applyBorder="1" applyAlignment="1" applyProtection="1">
      <alignment horizontal="centerContinuous" vertical="center"/>
      <protection locked="0"/>
    </xf>
    <xf numFmtId="0" fontId="90" fillId="29" borderId="23" xfId="768" applyFont="1" applyFill="1" applyBorder="1" applyAlignment="1">
      <alignment horizontal="centerContinuous" vertical="center"/>
    </xf>
    <xf numFmtId="0" fontId="89" fillId="29" borderId="187" xfId="768" applyFont="1" applyFill="1" applyBorder="1" applyAlignment="1">
      <alignment horizontal="centerContinuous" vertical="center"/>
    </xf>
    <xf numFmtId="0" fontId="91" fillId="29" borderId="23" xfId="768" applyFont="1" applyFill="1" applyBorder="1" applyAlignment="1">
      <alignment horizontal="centerContinuous" vertical="center"/>
    </xf>
    <xf numFmtId="0" fontId="91" fillId="29" borderId="188" xfId="768" applyFont="1" applyFill="1" applyBorder="1" applyAlignment="1">
      <alignment horizontal="centerContinuous" vertical="center"/>
    </xf>
    <xf numFmtId="0" fontId="90" fillId="29" borderId="25" xfId="768" applyFont="1" applyFill="1" applyBorder="1" applyAlignment="1">
      <alignment vertical="center"/>
    </xf>
    <xf numFmtId="0" fontId="90" fillId="29" borderId="190" xfId="768" applyFont="1" applyFill="1" applyBorder="1" applyAlignment="1" applyProtection="1">
      <alignment horizontal="center" vertical="center"/>
      <protection locked="0"/>
    </xf>
    <xf numFmtId="0" fontId="90" fillId="29" borderId="132" xfId="768" applyFont="1" applyFill="1" applyBorder="1" applyAlignment="1">
      <alignment horizontal="center" vertical="center"/>
    </xf>
    <xf numFmtId="0" fontId="90" fillId="29" borderId="132" xfId="768" applyFont="1" applyFill="1" applyBorder="1" applyAlignment="1" applyProtection="1">
      <alignment horizontal="center" vertical="center"/>
      <protection locked="0"/>
    </xf>
    <xf numFmtId="0" fontId="89" fillId="29" borderId="181" xfId="768" applyFont="1" applyFill="1" applyBorder="1" applyAlignment="1" applyProtection="1">
      <alignment horizontal="center" vertical="center"/>
      <protection locked="0"/>
    </xf>
    <xf numFmtId="0" fontId="90" fillId="29" borderId="190" xfId="768" applyFont="1" applyFill="1" applyBorder="1" applyAlignment="1">
      <alignment horizontal="center" vertical="center"/>
    </xf>
    <xf numFmtId="0" fontId="89" fillId="29" borderId="174" xfId="768" applyFont="1" applyFill="1" applyBorder="1" applyAlignment="1">
      <alignment horizontal="center" vertical="center"/>
    </xf>
    <xf numFmtId="0" fontId="89" fillId="29" borderId="28" xfId="768" applyFont="1" applyFill="1" applyBorder="1" applyAlignment="1">
      <alignment horizontal="center" vertical="center"/>
    </xf>
    <xf numFmtId="0" fontId="89" fillId="29" borderId="133" xfId="768" applyFont="1" applyFill="1" applyBorder="1" applyAlignment="1" applyProtection="1">
      <alignment horizontal="center" vertical="center"/>
      <protection locked="0"/>
    </xf>
    <xf numFmtId="0" fontId="90" fillId="29" borderId="186" xfId="768" applyFont="1" applyFill="1" applyBorder="1" applyAlignment="1">
      <alignment vertical="center"/>
    </xf>
    <xf numFmtId="0" fontId="89" fillId="29" borderId="181" xfId="768" applyFont="1" applyFill="1" applyBorder="1" applyAlignment="1">
      <alignment horizontal="center" vertical="center"/>
    </xf>
    <xf numFmtId="0" fontId="89" fillId="29" borderId="189" xfId="768" applyFont="1" applyFill="1" applyBorder="1" applyAlignment="1">
      <alignment horizontal="center" vertical="center"/>
    </xf>
    <xf numFmtId="0" fontId="83" fillId="29" borderId="249" xfId="0" applyFont="1" applyFill="1" applyBorder="1" applyAlignment="1">
      <alignment horizontal="center"/>
    </xf>
    <xf numFmtId="0" fontId="83" fillId="29" borderId="23" xfId="0" applyFont="1" applyFill="1" applyBorder="1" applyAlignment="1">
      <alignment horizontal="center"/>
    </xf>
    <xf numFmtId="0" fontId="83" fillId="29" borderId="22" xfId="0" applyFont="1" applyFill="1" applyBorder="1" applyAlignment="1">
      <alignment horizontal="center"/>
    </xf>
    <xf numFmtId="0" fontId="83" fillId="29" borderId="131" xfId="0" applyFont="1" applyFill="1" applyBorder="1" applyAlignment="1">
      <alignment horizontal="center"/>
    </xf>
    <xf numFmtId="0" fontId="83" fillId="29" borderId="53" xfId="0" applyFont="1" applyFill="1" applyBorder="1" applyAlignment="1">
      <alignment horizontal="center"/>
    </xf>
    <xf numFmtId="0" fontId="83" fillId="29" borderId="26" xfId="0" applyFont="1" applyFill="1" applyBorder="1" applyAlignment="1">
      <alignment horizontal="right"/>
    </xf>
    <xf numFmtId="0" fontId="83" fillId="29" borderId="12" xfId="0" applyFont="1" applyFill="1" applyBorder="1" applyAlignment="1">
      <alignment horizontal="right"/>
    </xf>
    <xf numFmtId="0" fontId="83" fillId="29" borderId="9" xfId="0" applyFont="1" applyFill="1" applyBorder="1" applyAlignment="1">
      <alignment horizontal="center"/>
    </xf>
    <xf numFmtId="3" fontId="88" fillId="11" borderId="0" xfId="0" applyNumberFormat="1" applyFont="1" applyFill="1"/>
    <xf numFmtId="0" fontId="105" fillId="11" borderId="0" xfId="0" applyFont="1" applyFill="1" applyAlignment="1">
      <alignment horizontal="center"/>
    </xf>
    <xf numFmtId="0" fontId="105" fillId="11" borderId="0" xfId="0" applyFont="1" applyFill="1" applyAlignment="1">
      <alignment horizontal="center" wrapText="1"/>
    </xf>
    <xf numFmtId="191" fontId="88" fillId="11" borderId="0" xfId="0" applyNumberFormat="1" applyFont="1" applyFill="1"/>
    <xf numFmtId="0" fontId="88" fillId="11" borderId="0" xfId="0" applyFont="1" applyFill="1" applyAlignment="1">
      <alignment horizontal="center" vertical="center"/>
    </xf>
    <xf numFmtId="4" fontId="95" fillId="11" borderId="0" xfId="0" applyNumberFormat="1" applyFont="1" applyFill="1"/>
    <xf numFmtId="9" fontId="88" fillId="11" borderId="0" xfId="1500" applyFont="1" applyFill="1" applyBorder="1"/>
    <xf numFmtId="9" fontId="88" fillId="11" borderId="0" xfId="1500" applyFont="1" applyFill="1" applyBorder="1" applyAlignment="1">
      <alignment horizontal="right"/>
    </xf>
    <xf numFmtId="4" fontId="95" fillId="11" borderId="0" xfId="1500" applyNumberFormat="1" applyFont="1" applyFill="1" applyBorder="1" applyAlignment="1">
      <alignment horizontal="right"/>
    </xf>
    <xf numFmtId="4" fontId="95" fillId="11" borderId="0" xfId="0" applyNumberFormat="1" applyFont="1" applyFill="1" applyAlignment="1">
      <alignment horizontal="right"/>
    </xf>
    <xf numFmtId="3" fontId="88" fillId="11" borderId="0" xfId="0" applyNumberFormat="1" applyFont="1" applyFill="1" applyAlignment="1">
      <alignment horizontal="right"/>
    </xf>
    <xf numFmtId="3" fontId="95" fillId="11" borderId="0" xfId="0" applyNumberFormat="1" applyFont="1" applyFill="1" applyAlignment="1">
      <alignment horizontal="right"/>
    </xf>
    <xf numFmtId="0" fontId="89" fillId="29" borderId="182" xfId="768" applyFont="1" applyFill="1" applyBorder="1" applyAlignment="1">
      <alignment horizontal="center" vertical="center"/>
    </xf>
    <xf numFmtId="0" fontId="89" fillId="29" borderId="183" xfId="768" applyFont="1" applyFill="1" applyBorder="1" applyAlignment="1">
      <alignment horizontal="center" vertical="center"/>
    </xf>
    <xf numFmtId="0" fontId="89" fillId="29" borderId="172" xfId="768" applyFont="1" applyFill="1" applyBorder="1" applyAlignment="1">
      <alignment horizontal="center" vertical="center"/>
    </xf>
    <xf numFmtId="0" fontId="89" fillId="29" borderId="26" xfId="768" applyFont="1" applyFill="1" applyBorder="1" applyAlignment="1">
      <alignment horizontal="center" vertical="center"/>
    </xf>
    <xf numFmtId="0" fontId="89" fillId="29" borderId="13" xfId="768" applyFont="1" applyFill="1" applyBorder="1" applyAlignment="1">
      <alignment horizontal="center" vertical="center"/>
    </xf>
    <xf numFmtId="0" fontId="89" fillId="29" borderId="139" xfId="0" applyFont="1" applyFill="1" applyBorder="1" applyAlignment="1">
      <alignment horizontal="center"/>
    </xf>
    <xf numFmtId="0" fontId="89" fillId="29" borderId="140" xfId="0" applyFont="1" applyFill="1" applyBorder="1" applyAlignment="1">
      <alignment horizontal="center"/>
    </xf>
    <xf numFmtId="0" fontId="89" fillId="29" borderId="131" xfId="0" applyFont="1" applyFill="1" applyBorder="1" applyAlignment="1">
      <alignment horizontal="center" vertical="center"/>
    </xf>
    <xf numFmtId="0" fontId="89" fillId="29" borderId="9" xfId="0" applyFont="1" applyFill="1" applyBorder="1" applyAlignment="1">
      <alignment horizontal="center" vertical="center"/>
    </xf>
    <xf numFmtId="0" fontId="89" fillId="29" borderId="25" xfId="0" applyFont="1" applyFill="1" applyBorder="1" applyAlignment="1">
      <alignment horizontal="center" vertical="center"/>
    </xf>
    <xf numFmtId="0" fontId="89" fillId="29" borderId="28" xfId="0" applyFont="1" applyFill="1" applyBorder="1" applyAlignment="1">
      <alignment horizontal="center" vertical="center"/>
    </xf>
    <xf numFmtId="0" fontId="89" fillId="29" borderId="139" xfId="0" applyFont="1" applyFill="1" applyBorder="1" applyAlignment="1">
      <alignment horizontal="center" vertical="center"/>
    </xf>
    <xf numFmtId="0" fontId="89" fillId="29" borderId="140" xfId="0" applyFont="1" applyFill="1" applyBorder="1" applyAlignment="1">
      <alignment horizontal="center" vertical="center"/>
    </xf>
    <xf numFmtId="0" fontId="84" fillId="29" borderId="257" xfId="0" applyFont="1" applyFill="1" applyBorder="1" applyAlignment="1">
      <alignment horizontal="center" vertical="center"/>
    </xf>
    <xf numFmtId="0" fontId="84" fillId="29" borderId="143" xfId="0" applyFont="1" applyFill="1" applyBorder="1" applyAlignment="1">
      <alignment horizontal="center" vertical="center"/>
    </xf>
    <xf numFmtId="0" fontId="84" fillId="29" borderId="132" xfId="0" applyFont="1" applyFill="1" applyBorder="1" applyAlignment="1">
      <alignment horizontal="center" vertical="center"/>
    </xf>
    <xf numFmtId="0" fontId="84" fillId="29" borderId="258" xfId="0" applyFont="1" applyFill="1" applyBorder="1" applyAlignment="1">
      <alignment horizontal="center" vertical="center"/>
    </xf>
    <xf numFmtId="0" fontId="84" fillId="29" borderId="248" xfId="0" applyFont="1" applyFill="1" applyBorder="1" applyAlignment="1">
      <alignment horizontal="center" vertical="center"/>
    </xf>
    <xf numFmtId="0" fontId="84" fillId="29" borderId="26" xfId="0" applyFont="1" applyFill="1" applyBorder="1" applyAlignment="1">
      <alignment horizontal="center" vertical="center"/>
    </xf>
    <xf numFmtId="0" fontId="6" fillId="11" borderId="259" xfId="768" applyFont="1" applyFill="1" applyBorder="1" applyAlignment="1">
      <alignment horizontal="left" vertical="center"/>
    </xf>
    <xf numFmtId="0" fontId="88" fillId="11" borderId="0" xfId="0" applyFont="1" applyFill="1" applyAlignment="1">
      <alignment vertical="center"/>
    </xf>
    <xf numFmtId="0" fontId="89" fillId="29" borderId="48" xfId="0" applyFont="1" applyFill="1" applyBorder="1" applyAlignment="1">
      <alignment horizontal="center" vertical="center"/>
    </xf>
    <xf numFmtId="0" fontId="89" fillId="29" borderId="29" xfId="0" applyFont="1" applyFill="1" applyBorder="1" applyAlignment="1">
      <alignment horizontal="center" vertical="center"/>
    </xf>
    <xf numFmtId="0" fontId="89" fillId="29" borderId="104" xfId="0" applyFont="1" applyFill="1" applyBorder="1" applyAlignment="1">
      <alignment horizontal="center" vertical="center"/>
    </xf>
    <xf numFmtId="2" fontId="89" fillId="29" borderId="73" xfId="0" applyNumberFormat="1" applyFont="1" applyFill="1" applyBorder="1" applyAlignment="1">
      <alignment horizontal="center" vertical="center" wrapText="1"/>
    </xf>
    <xf numFmtId="4" fontId="39" fillId="11" borderId="0" xfId="0" applyNumberFormat="1" applyFont="1" applyFill="1" applyAlignment="1" applyProtection="1">
      <alignment horizontal="right" vertical="center"/>
      <protection locked="0"/>
    </xf>
    <xf numFmtId="4" fontId="19" fillId="11" borderId="0" xfId="0" applyNumberFormat="1" applyFont="1" applyFill="1" applyAlignment="1">
      <alignment vertical="center"/>
    </xf>
    <xf numFmtId="0" fontId="89" fillId="29" borderId="72" xfId="0" applyFont="1" applyFill="1" applyBorder="1" applyAlignment="1">
      <alignment horizontal="center" vertical="center"/>
    </xf>
    <xf numFmtId="0" fontId="89" fillId="29" borderId="142" xfId="0" applyFont="1" applyFill="1" applyBorder="1" applyAlignment="1">
      <alignment horizontal="center" vertical="center"/>
    </xf>
    <xf numFmtId="0" fontId="89" fillId="29" borderId="73" xfId="0" applyFont="1" applyFill="1" applyBorder="1" applyAlignment="1">
      <alignment horizontal="center" vertical="center" wrapText="1"/>
    </xf>
    <xf numFmtId="0" fontId="84" fillId="29" borderId="137" xfId="0" applyFont="1" applyFill="1" applyBorder="1" applyAlignment="1">
      <alignment horizontal="center"/>
    </xf>
    <xf numFmtId="0" fontId="84" fillId="29" borderId="22" xfId="0" applyFont="1" applyFill="1" applyBorder="1" applyAlignment="1">
      <alignment horizontal="center"/>
    </xf>
    <xf numFmtId="173" fontId="84" fillId="29" borderId="23" xfId="0" applyNumberFormat="1" applyFont="1" applyFill="1" applyBorder="1" applyAlignment="1">
      <alignment horizontal="center"/>
    </xf>
    <xf numFmtId="0" fontId="84" fillId="29" borderId="131" xfId="0" applyFont="1" applyFill="1" applyBorder="1" applyAlignment="1">
      <alignment horizontal="center"/>
    </xf>
    <xf numFmtId="0" fontId="84" fillId="29" borderId="8" xfId="0" applyFont="1" applyFill="1" applyBorder="1" applyAlignment="1">
      <alignment horizontal="center"/>
    </xf>
    <xf numFmtId="0" fontId="84" fillId="29" borderId="12" xfId="0" applyFont="1" applyFill="1" applyBorder="1" applyAlignment="1">
      <alignment horizontal="center"/>
    </xf>
    <xf numFmtId="173" fontId="84" fillId="29" borderId="26" xfId="0" applyNumberFormat="1" applyFont="1" applyFill="1" applyBorder="1" applyAlignment="1">
      <alignment horizontal="center"/>
    </xf>
    <xf numFmtId="0" fontId="84" fillId="29" borderId="9" xfId="0" applyFont="1" applyFill="1" applyBorder="1" applyAlignment="1">
      <alignment horizontal="center"/>
    </xf>
    <xf numFmtId="0" fontId="84" fillId="29" borderId="137" xfId="0" applyFont="1" applyFill="1" applyBorder="1" applyAlignment="1">
      <alignment horizontal="center" vertical="center"/>
    </xf>
    <xf numFmtId="0" fontId="84" fillId="29" borderId="8" xfId="0" applyFont="1" applyFill="1" applyBorder="1" applyAlignment="1">
      <alignment horizontal="center" vertical="center"/>
    </xf>
    <xf numFmtId="0" fontId="87" fillId="29" borderId="143" xfId="0" applyFont="1" applyFill="1" applyBorder="1" applyAlignment="1">
      <alignment horizontal="center" vertical="center"/>
    </xf>
    <xf numFmtId="0" fontId="87" fillId="29" borderId="132" xfId="0" applyFont="1" applyFill="1" applyBorder="1" applyAlignment="1">
      <alignment horizontal="center" vertical="center"/>
    </xf>
    <xf numFmtId="0" fontId="84" fillId="29" borderId="141" xfId="0" applyFont="1" applyFill="1" applyBorder="1" applyAlignment="1">
      <alignment vertical="center"/>
    </xf>
    <xf numFmtId="0" fontId="87" fillId="29" borderId="92" xfId="0" applyFont="1" applyFill="1" applyBorder="1" applyAlignment="1">
      <alignment vertical="center"/>
    </xf>
    <xf numFmtId="0" fontId="84" fillId="29" borderId="144" xfId="0" applyFont="1" applyFill="1" applyBorder="1" applyAlignment="1">
      <alignment vertical="center"/>
    </xf>
    <xf numFmtId="0" fontId="84" fillId="29" borderId="98" xfId="0" applyFont="1" applyFill="1" applyBorder="1" applyAlignment="1">
      <alignment vertical="center"/>
    </xf>
    <xf numFmtId="0" fontId="84" fillId="29" borderId="145" xfId="0" applyFont="1" applyFill="1" applyBorder="1" applyAlignment="1">
      <alignment vertical="center"/>
    </xf>
    <xf numFmtId="0" fontId="84" fillId="29" borderId="97" xfId="0" applyFont="1" applyFill="1" applyBorder="1" applyAlignment="1">
      <alignment vertical="center"/>
    </xf>
    <xf numFmtId="0" fontId="84" fillId="29" borderId="72" xfId="0" applyFont="1" applyFill="1" applyBorder="1" applyAlignment="1">
      <alignment vertical="center"/>
    </xf>
    <xf numFmtId="0" fontId="84" fillId="29" borderId="63" xfId="0" applyFont="1" applyFill="1" applyBorder="1" applyAlignment="1">
      <alignment vertical="center"/>
    </xf>
    <xf numFmtId="0" fontId="84" fillId="29" borderId="23" xfId="0" applyFont="1" applyFill="1" applyBorder="1" applyAlignment="1">
      <alignment horizontal="center" vertical="center"/>
    </xf>
    <xf numFmtId="0" fontId="84" fillId="29" borderId="51" xfId="0" applyFont="1" applyFill="1" applyBorder="1" applyAlignment="1">
      <alignment horizontal="center" vertical="center"/>
    </xf>
    <xf numFmtId="0" fontId="84" fillId="29" borderId="12" xfId="0" applyFont="1" applyFill="1" applyBorder="1" applyAlignment="1">
      <alignment horizontal="center" vertical="center"/>
    </xf>
    <xf numFmtId="0" fontId="84" fillId="29" borderId="146" xfId="0" applyFont="1" applyFill="1" applyBorder="1" applyAlignment="1">
      <alignment vertical="center"/>
    </xf>
    <xf numFmtId="0" fontId="84" fillId="29" borderId="147" xfId="0" applyFont="1" applyFill="1" applyBorder="1" applyAlignment="1">
      <alignment vertical="center"/>
    </xf>
    <xf numFmtId="0" fontId="84" fillId="29" borderId="148" xfId="0" applyFont="1" applyFill="1" applyBorder="1" applyAlignment="1">
      <alignment vertical="center"/>
    </xf>
    <xf numFmtId="0" fontId="84" fillId="29" borderId="149" xfId="0" applyFont="1" applyFill="1" applyBorder="1" applyAlignment="1">
      <alignment vertical="center"/>
    </xf>
    <xf numFmtId="0" fontId="84" fillId="29" borderId="72" xfId="0" applyFont="1" applyFill="1" applyBorder="1" applyAlignment="1">
      <alignment horizontal="center" vertical="center" wrapText="1"/>
    </xf>
    <xf numFmtId="0" fontId="84" fillId="29" borderId="92" xfId="0" applyFont="1" applyFill="1" applyBorder="1" applyAlignment="1">
      <alignment horizontal="center" vertical="center" wrapText="1"/>
    </xf>
    <xf numFmtId="0" fontId="84" fillId="29" borderId="71" xfId="0" applyFont="1" applyFill="1" applyBorder="1" applyAlignment="1">
      <alignment horizontal="center" vertical="center" wrapText="1"/>
    </xf>
    <xf numFmtId="0" fontId="84" fillId="29" borderId="73" xfId="0" applyFont="1" applyFill="1" applyBorder="1" applyAlignment="1">
      <alignment horizontal="center" vertical="center" wrapText="1"/>
    </xf>
    <xf numFmtId="189" fontId="0" fillId="11" borderId="76" xfId="0" applyNumberFormat="1" applyFill="1" applyBorder="1"/>
    <xf numFmtId="203" fontId="66" fillId="0" borderId="0" xfId="1499" applyNumberFormat="1" applyFont="1" applyFill="1" applyBorder="1"/>
    <xf numFmtId="204" fontId="0" fillId="0" borderId="0" xfId="0" applyNumberFormat="1"/>
    <xf numFmtId="43" fontId="23" fillId="0" borderId="29" xfId="1623" applyFont="1" applyFill="1" applyBorder="1" applyAlignment="1">
      <alignment horizontal="center" vertical="center"/>
    </xf>
    <xf numFmtId="173" fontId="23" fillId="0" borderId="29" xfId="0" applyNumberFormat="1" applyFont="1" applyBorder="1" applyAlignment="1">
      <alignment horizontal="right" vertical="center"/>
    </xf>
    <xf numFmtId="187" fontId="23" fillId="0" borderId="62" xfId="736" applyNumberFormat="1" applyFont="1" applyFill="1" applyBorder="1" applyAlignment="1">
      <alignment vertical="center"/>
    </xf>
    <xf numFmtId="173" fontId="8" fillId="0" borderId="29" xfId="0" applyNumberFormat="1" applyFont="1" applyBorder="1" applyAlignment="1">
      <alignment vertical="center"/>
    </xf>
    <xf numFmtId="43" fontId="10" fillId="11" borderId="59" xfId="0" applyNumberFormat="1" applyFont="1" applyFill="1" applyBorder="1" applyAlignment="1">
      <alignment vertical="center"/>
    </xf>
    <xf numFmtId="43" fontId="23" fillId="0" borderId="62" xfId="736" applyFont="1" applyFill="1" applyBorder="1" applyAlignment="1">
      <alignment vertical="center"/>
    </xf>
    <xf numFmtId="4" fontId="9" fillId="11" borderId="16" xfId="736" applyNumberFormat="1" applyFont="1" applyFill="1" applyBorder="1" applyAlignment="1">
      <alignment vertical="center"/>
    </xf>
    <xf numFmtId="4" fontId="23" fillId="0" borderId="58" xfId="736" applyNumberFormat="1" applyFont="1" applyFill="1" applyBorder="1" applyAlignment="1">
      <alignment vertical="center"/>
    </xf>
    <xf numFmtId="4" fontId="9" fillId="11" borderId="59" xfId="0" applyNumberFormat="1" applyFont="1" applyFill="1" applyBorder="1" applyAlignment="1">
      <alignment vertical="center"/>
    </xf>
    <xf numFmtId="4" fontId="9" fillId="11" borderId="21" xfId="0" applyNumberFormat="1" applyFont="1" applyFill="1" applyBorder="1" applyAlignment="1">
      <alignment horizontal="right" vertical="center"/>
    </xf>
    <xf numFmtId="4" fontId="9" fillId="11" borderId="16" xfId="0" applyNumberFormat="1" applyFont="1" applyFill="1" applyBorder="1" applyAlignment="1">
      <alignment horizontal="right" vertical="center"/>
    </xf>
    <xf numFmtId="4" fontId="23" fillId="0" borderId="62" xfId="0" applyNumberFormat="1" applyFont="1" applyBorder="1" applyAlignment="1">
      <alignment horizontal="right" vertical="center"/>
    </xf>
    <xf numFmtId="4" fontId="9" fillId="11" borderId="0" xfId="0" applyNumberFormat="1" applyFont="1" applyFill="1" applyAlignment="1">
      <alignment vertical="center"/>
    </xf>
    <xf numFmtId="4" fontId="23" fillId="0" borderId="29" xfId="0" applyNumberFormat="1" applyFont="1" applyBorder="1" applyAlignment="1">
      <alignment vertical="center"/>
    </xf>
    <xf numFmtId="2" fontId="23" fillId="0" borderId="62" xfId="0" applyNumberFormat="1" applyFont="1" applyBorder="1" applyAlignment="1">
      <alignment horizontal="right" vertical="center"/>
    </xf>
    <xf numFmtId="191" fontId="8" fillId="0" borderId="70" xfId="0" applyNumberFormat="1" applyFont="1" applyBorder="1" applyAlignment="1">
      <alignment vertical="center"/>
    </xf>
    <xf numFmtId="0" fontId="84" fillId="29" borderId="305" xfId="0" applyFont="1" applyFill="1" applyBorder="1" applyAlignment="1">
      <alignment horizontal="center" vertical="center"/>
    </xf>
    <xf numFmtId="0" fontId="87" fillId="29" borderId="305" xfId="0" applyFont="1" applyFill="1" applyBorder="1" applyAlignment="1">
      <alignment horizontal="center" vertical="center"/>
    </xf>
    <xf numFmtId="0" fontId="87" fillId="29" borderId="306" xfId="0" applyFont="1" applyFill="1" applyBorder="1" applyAlignment="1">
      <alignment horizontal="center" vertical="center"/>
    </xf>
    <xf numFmtId="0" fontId="84" fillId="29" borderId="307" xfId="0" applyFont="1" applyFill="1" applyBorder="1" applyAlignment="1">
      <alignment horizontal="center" vertical="center"/>
    </xf>
    <xf numFmtId="0" fontId="87" fillId="29" borderId="141" xfId="0" applyFont="1" applyFill="1" applyBorder="1" applyAlignment="1">
      <alignment vertical="center"/>
    </xf>
    <xf numFmtId="0" fontId="84" fillId="29" borderId="92" xfId="0" applyFont="1" applyFill="1" applyBorder="1" applyAlignment="1">
      <alignment vertical="center"/>
    </xf>
    <xf numFmtId="0" fontId="84" fillId="29" borderId="174" xfId="0" applyFont="1" applyFill="1" applyBorder="1" applyAlignment="1">
      <alignment horizontal="center" vertical="center"/>
    </xf>
    <xf numFmtId="0" fontId="84" fillId="29" borderId="186" xfId="0" applyFont="1" applyFill="1" applyBorder="1" applyAlignment="1">
      <alignment horizontal="center" vertical="center"/>
    </xf>
    <xf numFmtId="0" fontId="84" fillId="29" borderId="138" xfId="0" applyFont="1" applyFill="1" applyBorder="1" applyAlignment="1">
      <alignment horizontal="center" vertical="center" wrapText="1"/>
    </xf>
    <xf numFmtId="0" fontId="84" fillId="29" borderId="138" xfId="0" applyFont="1" applyFill="1" applyBorder="1" applyAlignment="1">
      <alignment horizontal="center" vertical="center"/>
    </xf>
    <xf numFmtId="0" fontId="84" fillId="29" borderId="172" xfId="0" applyFont="1" applyFill="1" applyBorder="1" applyAlignment="1">
      <alignment horizontal="center" vertical="center"/>
    </xf>
    <xf numFmtId="0" fontId="84" fillId="29" borderId="131" xfId="0" applyFont="1" applyFill="1" applyBorder="1" applyAlignment="1">
      <alignment horizontal="center" vertical="center" wrapText="1"/>
    </xf>
    <xf numFmtId="0" fontId="84" fillId="29" borderId="249" xfId="0" applyFont="1" applyFill="1" applyBorder="1" applyAlignment="1">
      <alignment horizontal="center" vertical="center"/>
    </xf>
    <xf numFmtId="0" fontId="84" fillId="29" borderId="22" xfId="0" applyFont="1" applyFill="1" applyBorder="1" applyAlignment="1">
      <alignment horizontal="center" vertical="center"/>
    </xf>
    <xf numFmtId="0" fontId="84" fillId="29" borderId="22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vertical="center"/>
    </xf>
    <xf numFmtId="0" fontId="6" fillId="11" borderId="6" xfId="1328" applyFont="1" applyFill="1" applyBorder="1" applyAlignment="1">
      <alignment vertical="center"/>
    </xf>
    <xf numFmtId="0" fontId="6" fillId="11" borderId="51" xfId="1328" applyFont="1" applyFill="1" applyBorder="1" applyAlignment="1">
      <alignment vertical="center"/>
    </xf>
    <xf numFmtId="0" fontId="6" fillId="11" borderId="49" xfId="1328" applyFont="1" applyFill="1" applyBorder="1" applyAlignment="1">
      <alignment vertical="center"/>
    </xf>
    <xf numFmtId="2" fontId="6" fillId="11" borderId="6" xfId="1328" applyNumberFormat="1" applyFont="1" applyFill="1" applyBorder="1" applyAlignment="1">
      <alignment horizontal="left" vertical="center"/>
    </xf>
    <xf numFmtId="0" fontId="8" fillId="11" borderId="23" xfId="0" applyFont="1" applyFill="1" applyBorder="1" applyAlignment="1">
      <alignment vertical="center"/>
    </xf>
    <xf numFmtId="0" fontId="8" fillId="11" borderId="26" xfId="0" applyFont="1" applyFill="1" applyBorder="1" applyAlignment="1">
      <alignment vertical="center"/>
    </xf>
    <xf numFmtId="0" fontId="8" fillId="11" borderId="10" xfId="0" applyFont="1" applyFill="1" applyBorder="1" applyAlignment="1">
      <alignment horizontal="center" vertical="top"/>
    </xf>
    <xf numFmtId="43" fontId="0" fillId="0" borderId="0" xfId="1623" applyFont="1"/>
    <xf numFmtId="0" fontId="26" fillId="11" borderId="0" xfId="0" applyFont="1" applyFill="1" applyAlignment="1">
      <alignment horizontal="left" wrapText="1"/>
    </xf>
    <xf numFmtId="0" fontId="83" fillId="29" borderId="8" xfId="768" applyFont="1" applyFill="1" applyBorder="1" applyAlignment="1">
      <alignment horizontal="center"/>
    </xf>
    <xf numFmtId="0" fontId="9" fillId="11" borderId="0" xfId="0" applyFont="1" applyFill="1" applyAlignment="1">
      <alignment horizontal="left" vertical="center" wrapText="1"/>
    </xf>
    <xf numFmtId="0" fontId="97" fillId="29" borderId="323" xfId="0" applyFont="1" applyFill="1" applyBorder="1" applyAlignment="1">
      <alignment horizontal="center" vertical="center"/>
    </xf>
    <xf numFmtId="0" fontId="97" fillId="29" borderId="326" xfId="0" applyFont="1" applyFill="1" applyBorder="1" applyAlignment="1">
      <alignment horizontal="center" vertical="center"/>
    </xf>
    <xf numFmtId="0" fontId="97" fillId="29" borderId="324" xfId="0" applyFont="1" applyFill="1" applyBorder="1" applyAlignment="1">
      <alignment horizontal="center" vertical="center"/>
    </xf>
    <xf numFmtId="0" fontId="97" fillId="29" borderId="249" xfId="0" applyFont="1" applyFill="1" applyBorder="1" applyAlignment="1">
      <alignment horizontal="center" vertical="center"/>
    </xf>
    <xf numFmtId="0" fontId="97" fillId="29" borderId="10" xfId="0" applyFont="1" applyFill="1" applyBorder="1" applyAlignment="1">
      <alignment horizontal="center" vertical="center"/>
    </xf>
    <xf numFmtId="0" fontId="97" fillId="29" borderId="11" xfId="0" applyFont="1" applyFill="1" applyBorder="1" applyAlignment="1">
      <alignment horizontal="center" vertical="center"/>
    </xf>
    <xf numFmtId="0" fontId="19" fillId="11" borderId="148" xfId="0" applyFont="1" applyFill="1" applyBorder="1" applyAlignment="1">
      <alignment horizontal="center" vertical="center"/>
    </xf>
    <xf numFmtId="0" fontId="19" fillId="11" borderId="70" xfId="0" applyFont="1" applyFill="1" applyBorder="1" applyAlignment="1">
      <alignment horizontal="center" vertical="center"/>
    </xf>
    <xf numFmtId="0" fontId="93" fillId="0" borderId="0" xfId="1664" applyFont="1" applyAlignment="1">
      <alignment horizontal="center" wrapText="1"/>
    </xf>
    <xf numFmtId="0" fontId="93" fillId="0" borderId="0" xfId="1662" applyFont="1" applyAlignment="1">
      <alignment horizontal="center" wrapText="1"/>
    </xf>
    <xf numFmtId="0" fontId="93" fillId="0" borderId="0" xfId="1665" applyFont="1" applyAlignment="1">
      <alignment horizontal="center" wrapText="1"/>
    </xf>
    <xf numFmtId="0" fontId="96" fillId="0" borderId="0" xfId="1651" applyFont="1" applyAlignment="1">
      <alignment horizontal="center" vertical="center" wrapText="1"/>
    </xf>
    <xf numFmtId="0" fontId="96" fillId="0" borderId="0" xfId="1652" applyFont="1" applyAlignment="1">
      <alignment horizontal="center" vertical="center" wrapText="1"/>
    </xf>
    <xf numFmtId="0" fontId="96" fillId="0" borderId="0" xfId="1653" applyFont="1" applyAlignment="1">
      <alignment horizontal="center" vertical="center" wrapText="1"/>
    </xf>
    <xf numFmtId="0" fontId="93" fillId="0" borderId="0" xfId="1661" applyFont="1" applyAlignment="1">
      <alignment horizontal="center" wrapText="1"/>
    </xf>
    <xf numFmtId="0" fontId="93" fillId="0" borderId="0" xfId="1663" applyFont="1" applyAlignment="1">
      <alignment horizontal="center" wrapText="1"/>
    </xf>
    <xf numFmtId="0" fontId="93" fillId="0" borderId="0" xfId="1654" applyFont="1" applyAlignment="1">
      <alignment horizontal="left" wrapText="1"/>
    </xf>
    <xf numFmtId="0" fontId="93" fillId="0" borderId="0" xfId="1655" applyFont="1" applyAlignment="1">
      <alignment horizontal="left" wrapText="1"/>
    </xf>
    <xf numFmtId="0" fontId="93" fillId="0" borderId="0" xfId="1659" applyFont="1" applyAlignment="1">
      <alignment horizontal="left" wrapText="1"/>
    </xf>
    <xf numFmtId="0" fontId="93" fillId="0" borderId="0" xfId="1660" applyFont="1" applyAlignment="1">
      <alignment horizontal="left" wrapText="1"/>
    </xf>
    <xf numFmtId="0" fontId="93" fillId="0" borderId="0" xfId="1666" applyFont="1" applyAlignment="1">
      <alignment horizontal="left" wrapText="1"/>
    </xf>
    <xf numFmtId="0" fontId="93" fillId="0" borderId="0" xfId="1667" applyFont="1" applyAlignment="1">
      <alignment horizontal="left" wrapText="1"/>
    </xf>
    <xf numFmtId="0" fontId="93" fillId="0" borderId="0" xfId="1656" applyFont="1" applyAlignment="1">
      <alignment horizontal="center" wrapText="1"/>
    </xf>
    <xf numFmtId="0" fontId="93" fillId="0" borderId="0" xfId="1657" applyFont="1" applyAlignment="1">
      <alignment horizontal="center" wrapText="1"/>
    </xf>
    <xf numFmtId="0" fontId="93" fillId="0" borderId="0" xfId="1658" applyFont="1" applyAlignment="1">
      <alignment horizontal="center" wrapText="1"/>
    </xf>
    <xf numFmtId="0" fontId="97" fillId="29" borderId="131" xfId="0" applyFont="1" applyFill="1" applyBorder="1" applyAlignment="1">
      <alignment horizontal="center" vertical="center" wrapText="1"/>
    </xf>
    <xf numFmtId="0" fontId="98" fillId="29" borderId="36" xfId="0" applyFont="1" applyFill="1" applyBorder="1" applyAlignment="1">
      <alignment horizontal="center" vertical="center" wrapText="1"/>
    </xf>
    <xf numFmtId="0" fontId="98" fillId="29" borderId="56" xfId="0" applyFont="1" applyFill="1" applyBorder="1" applyAlignment="1">
      <alignment horizontal="center" vertical="center" wrapText="1"/>
    </xf>
    <xf numFmtId="0" fontId="97" fillId="29" borderId="236" xfId="0" applyFont="1" applyFill="1" applyBorder="1" applyAlignment="1">
      <alignment horizontal="center" vertical="center"/>
    </xf>
    <xf numFmtId="0" fontId="98" fillId="29" borderId="0" xfId="0" applyFont="1" applyFill="1" applyAlignment="1">
      <alignment horizontal="center" vertical="center"/>
    </xf>
    <xf numFmtId="0" fontId="97" fillId="29" borderId="138" xfId="0" applyFont="1" applyFill="1" applyBorder="1" applyAlignment="1">
      <alignment horizontal="center" vertical="center"/>
    </xf>
    <xf numFmtId="0" fontId="97" fillId="29" borderId="15" xfId="0" applyFont="1" applyFill="1" applyBorder="1" applyAlignment="1">
      <alignment horizontal="center" vertical="center"/>
    </xf>
    <xf numFmtId="0" fontId="97" fillId="29" borderId="339" xfId="0" applyFont="1" applyFill="1" applyBorder="1" applyAlignment="1">
      <alignment horizontal="center" vertical="center"/>
    </xf>
    <xf numFmtId="0" fontId="97" fillId="29" borderId="337" xfId="0" applyFont="1" applyFill="1" applyBorder="1" applyAlignment="1">
      <alignment horizontal="center" vertical="center"/>
    </xf>
    <xf numFmtId="0" fontId="98" fillId="29" borderId="316" xfId="0" applyFont="1" applyFill="1" applyBorder="1" applyAlignment="1">
      <alignment horizontal="center" vertical="center"/>
    </xf>
    <xf numFmtId="0" fontId="97" fillId="29" borderId="172" xfId="0" applyFont="1" applyFill="1" applyBorder="1" applyAlignment="1">
      <alignment horizontal="center" vertical="center"/>
    </xf>
    <xf numFmtId="0" fontId="97" fillId="29" borderId="76" xfId="0" applyFont="1" applyFill="1" applyBorder="1" applyAlignment="1">
      <alignment horizontal="center" vertical="center"/>
    </xf>
    <xf numFmtId="0" fontId="97" fillId="29" borderId="79" xfId="0" applyFont="1" applyFill="1" applyBorder="1" applyAlignment="1">
      <alignment horizontal="center" vertical="center"/>
    </xf>
    <xf numFmtId="0" fontId="97" fillId="29" borderId="338" xfId="0" applyFont="1" applyFill="1" applyBorder="1" applyAlignment="1">
      <alignment horizontal="center" vertical="center"/>
    </xf>
    <xf numFmtId="0" fontId="98" fillId="29" borderId="98" xfId="0" applyFont="1" applyFill="1" applyBorder="1" applyAlignment="1">
      <alignment horizontal="center" vertical="center"/>
    </xf>
    <xf numFmtId="0" fontId="98" fillId="29" borderId="66" xfId="0" applyFont="1" applyFill="1" applyBorder="1" applyAlignment="1">
      <alignment horizontal="center" vertical="center"/>
    </xf>
    <xf numFmtId="0" fontId="97" fillId="29" borderId="36" xfId="0" applyFont="1" applyFill="1" applyBorder="1" applyAlignment="1">
      <alignment horizontal="center" vertical="center" wrapText="1"/>
    </xf>
    <xf numFmtId="0" fontId="97" fillId="29" borderId="56" xfId="0" applyFont="1" applyFill="1" applyBorder="1" applyAlignment="1">
      <alignment horizontal="center" vertical="center" wrapText="1"/>
    </xf>
    <xf numFmtId="0" fontId="97" fillId="29" borderId="316" xfId="0" applyFont="1" applyFill="1" applyBorder="1" applyAlignment="1">
      <alignment horizontal="center" vertical="center"/>
    </xf>
    <xf numFmtId="0" fontId="97" fillId="29" borderId="345" xfId="0" applyFont="1" applyFill="1" applyBorder="1" applyAlignment="1">
      <alignment horizontal="center" vertical="center"/>
    </xf>
    <xf numFmtId="0" fontId="97" fillId="29" borderId="98" xfId="0" applyFont="1" applyFill="1" applyBorder="1" applyAlignment="1">
      <alignment horizontal="center" vertical="center"/>
    </xf>
    <xf numFmtId="0" fontId="97" fillId="29" borderId="66" xfId="0" applyFont="1" applyFill="1" applyBorder="1" applyAlignment="1">
      <alignment horizontal="center" vertical="center"/>
    </xf>
    <xf numFmtId="0" fontId="97" fillId="29" borderId="9" xfId="0" applyFont="1" applyFill="1" applyBorder="1" applyAlignment="1">
      <alignment horizontal="center" vertical="center" wrapText="1"/>
    </xf>
    <xf numFmtId="0" fontId="16" fillId="11" borderId="0" xfId="768" applyFont="1" applyFill="1" applyAlignment="1">
      <alignment horizontal="left"/>
    </xf>
    <xf numFmtId="0" fontId="7" fillId="11" borderId="0" xfId="768" applyFont="1" applyFill="1" applyAlignment="1">
      <alignment horizontal="left"/>
    </xf>
    <xf numFmtId="0" fontId="8" fillId="11" borderId="0" xfId="768" applyFont="1" applyFill="1" applyAlignment="1">
      <alignment horizontal="left"/>
    </xf>
    <xf numFmtId="0" fontId="80" fillId="27" borderId="0" xfId="1750" applyFont="1" applyFill="1" applyAlignment="1">
      <alignment horizontal="left" vertical="top" wrapText="1"/>
    </xf>
    <xf numFmtId="0" fontId="80" fillId="27" borderId="0" xfId="1748" applyFont="1" applyFill="1" applyAlignment="1">
      <alignment horizontal="left" vertical="top" wrapText="1"/>
    </xf>
    <xf numFmtId="0" fontId="80" fillId="27" borderId="0" xfId="1752" applyFont="1" applyFill="1" applyAlignment="1">
      <alignment horizontal="left" vertical="top" wrapText="1"/>
    </xf>
    <xf numFmtId="0" fontId="68" fillId="0" borderId="0" xfId="1463" applyFont="1" applyAlignment="1">
      <alignment horizontal="center" wrapText="1"/>
    </xf>
    <xf numFmtId="0" fontId="80" fillId="27" borderId="0" xfId="1746" applyFont="1" applyFill="1" applyAlignment="1">
      <alignment horizontal="left" vertical="top" wrapText="1"/>
    </xf>
    <xf numFmtId="0" fontId="89" fillId="29" borderId="186" xfId="768" applyFont="1" applyFill="1" applyBorder="1" applyAlignment="1">
      <alignment horizontal="center" vertical="center"/>
    </xf>
    <xf numFmtId="0" fontId="89" fillId="29" borderId="189" xfId="768" applyFont="1" applyFill="1" applyBorder="1" applyAlignment="1">
      <alignment horizontal="center" vertical="center"/>
    </xf>
    <xf numFmtId="0" fontId="89" fillId="29" borderId="323" xfId="768" applyFont="1" applyFill="1" applyBorder="1" applyAlignment="1">
      <alignment horizontal="center" vertical="center"/>
    </xf>
    <xf numFmtId="0" fontId="89" fillId="29" borderId="324" xfId="768" applyFont="1" applyFill="1" applyBorder="1" applyAlignment="1">
      <alignment horizontal="center" vertical="center"/>
    </xf>
    <xf numFmtId="0" fontId="89" fillId="29" borderId="320" xfId="768" applyFont="1" applyFill="1" applyBorder="1" applyAlignment="1">
      <alignment horizontal="center" vertical="center"/>
    </xf>
    <xf numFmtId="0" fontId="89" fillId="29" borderId="321" xfId="768" applyFont="1" applyFill="1" applyBorder="1" applyAlignment="1">
      <alignment horizontal="center" vertical="center"/>
    </xf>
    <xf numFmtId="0" fontId="89" fillId="29" borderId="188" xfId="768" applyFont="1" applyFill="1" applyBorder="1" applyAlignment="1">
      <alignment horizontal="center" vertical="center"/>
    </xf>
    <xf numFmtId="0" fontId="89" fillId="29" borderId="322" xfId="768" applyFont="1" applyFill="1" applyBorder="1" applyAlignment="1">
      <alignment horizontal="center" vertical="center"/>
    </xf>
    <xf numFmtId="0" fontId="67" fillId="0" borderId="0" xfId="1463" applyFont="1" applyAlignment="1">
      <alignment horizontal="center" vertical="center" wrapText="1"/>
    </xf>
    <xf numFmtId="0" fontId="68" fillId="0" borderId="0" xfId="1463" applyFont="1"/>
    <xf numFmtId="0" fontId="66" fillId="0" borderId="0" xfId="1463" applyFont="1"/>
    <xf numFmtId="0" fontId="89" fillId="29" borderId="317" xfId="768" applyFont="1" applyFill="1" applyBorder="1" applyAlignment="1" applyProtection="1">
      <alignment horizontal="center" vertical="center"/>
      <protection locked="0"/>
    </xf>
    <xf numFmtId="0" fontId="89" fillId="29" borderId="318" xfId="768" applyFont="1" applyFill="1" applyBorder="1" applyAlignment="1" applyProtection="1">
      <alignment horizontal="center" vertical="center"/>
      <protection locked="0"/>
    </xf>
    <xf numFmtId="0" fontId="89" fillId="29" borderId="319" xfId="768" applyFont="1" applyFill="1" applyBorder="1" applyAlignment="1" applyProtection="1">
      <alignment horizontal="center" vertical="center"/>
      <protection locked="0"/>
    </xf>
    <xf numFmtId="0" fontId="68" fillId="0" borderId="0" xfId="1463" applyFont="1" applyAlignment="1">
      <alignment horizontal="left" wrapText="1"/>
    </xf>
    <xf numFmtId="0" fontId="67" fillId="11" borderId="0" xfId="1464" applyFont="1" applyFill="1" applyAlignment="1">
      <alignment horizontal="center" vertical="center" wrapText="1"/>
    </xf>
    <xf numFmtId="0" fontId="68" fillId="11" borderId="0" xfId="1464" applyFont="1" applyFill="1"/>
    <xf numFmtId="0" fontId="66" fillId="11" borderId="0" xfId="1464" applyFont="1" applyFill="1"/>
    <xf numFmtId="0" fontId="8" fillId="11" borderId="10" xfId="0" applyFont="1" applyFill="1" applyBorder="1" applyAlignment="1">
      <alignment horizontal="center" vertical="center" wrapText="1"/>
    </xf>
    <xf numFmtId="0" fontId="8" fillId="11" borderId="53" xfId="0" applyFont="1" applyFill="1" applyBorder="1" applyAlignment="1">
      <alignment horizontal="center" vertical="center" wrapText="1"/>
    </xf>
    <xf numFmtId="172" fontId="19" fillId="11" borderId="88" xfId="732" applyNumberFormat="1" applyFont="1" applyFill="1" applyBorder="1" applyAlignment="1">
      <alignment horizontal="center" vertical="center"/>
    </xf>
    <xf numFmtId="172" fontId="19" fillId="11" borderId="9" xfId="732" applyNumberFormat="1" applyFont="1" applyFill="1" applyBorder="1" applyAlignment="1">
      <alignment horizontal="center" vertical="center"/>
    </xf>
    <xf numFmtId="0" fontId="83" fillId="29" borderId="172" xfId="0" applyFont="1" applyFill="1" applyBorder="1" applyAlignment="1">
      <alignment horizontal="center" vertical="top" wrapText="1"/>
    </xf>
    <xf numFmtId="0" fontId="83" fillId="29" borderId="183" xfId="0" applyFont="1" applyFill="1" applyBorder="1" applyAlignment="1">
      <alignment horizontal="center" vertical="top" wrapText="1"/>
    </xf>
    <xf numFmtId="0" fontId="89" fillId="29" borderId="317" xfId="768" applyFont="1" applyFill="1" applyBorder="1" applyAlignment="1">
      <alignment horizontal="center" vertical="center"/>
    </xf>
    <xf numFmtId="0" fontId="89" fillId="29" borderId="325" xfId="768" applyFont="1" applyFill="1" applyBorder="1" applyAlignment="1">
      <alignment horizontal="center" vertical="center"/>
    </xf>
    <xf numFmtId="0" fontId="89" fillId="29" borderId="131" xfId="768" applyFont="1" applyFill="1" applyBorder="1" applyAlignment="1">
      <alignment horizontal="center" vertical="center"/>
    </xf>
    <xf numFmtId="0" fontId="89" fillId="29" borderId="9" xfId="768" applyFont="1" applyFill="1" applyBorder="1" applyAlignment="1">
      <alignment horizontal="center" vertical="center"/>
    </xf>
    <xf numFmtId="0" fontId="89" fillId="29" borderId="249" xfId="768" applyFont="1" applyFill="1" applyBorder="1" applyAlignment="1">
      <alignment horizontal="center" vertical="center"/>
    </xf>
    <xf numFmtId="0" fontId="89" fillId="29" borderId="53" xfId="768" applyFont="1" applyFill="1" applyBorder="1" applyAlignment="1">
      <alignment horizontal="center" vertical="center"/>
    </xf>
    <xf numFmtId="0" fontId="89" fillId="29" borderId="172" xfId="768" applyFont="1" applyFill="1" applyBorder="1" applyAlignment="1">
      <alignment horizontal="center" vertical="center"/>
    </xf>
    <xf numFmtId="0" fontId="89" fillId="29" borderId="183" xfId="768" applyFont="1" applyFill="1" applyBorder="1" applyAlignment="1">
      <alignment horizontal="center" vertical="center"/>
    </xf>
    <xf numFmtId="0" fontId="89" fillId="29" borderId="22" xfId="0" applyFont="1" applyFill="1" applyBorder="1" applyAlignment="1">
      <alignment horizontal="center" vertical="center"/>
    </xf>
    <xf numFmtId="0" fontId="89" fillId="29" borderId="12" xfId="0" applyFont="1" applyFill="1" applyBorder="1" applyAlignment="1">
      <alignment horizontal="center" vertical="center"/>
    </xf>
    <xf numFmtId="0" fontId="89" fillId="29" borderId="323" xfId="0" applyFont="1" applyFill="1" applyBorder="1" applyAlignment="1">
      <alignment horizontal="left" vertical="center"/>
    </xf>
    <xf numFmtId="0" fontId="89" fillId="29" borderId="324" xfId="0" applyFont="1" applyFill="1" applyBorder="1" applyAlignment="1">
      <alignment horizontal="left" vertical="center"/>
    </xf>
    <xf numFmtId="0" fontId="89" fillId="29" borderId="355" xfId="0" applyFont="1" applyFill="1" applyBorder="1" applyAlignment="1">
      <alignment horizontal="center" vertical="center"/>
    </xf>
    <xf numFmtId="0" fontId="89" fillId="29" borderId="222" xfId="0" applyFont="1" applyFill="1" applyBorder="1" applyAlignment="1">
      <alignment horizontal="center" vertical="center"/>
    </xf>
    <xf numFmtId="0" fontId="89" fillId="29" borderId="172" xfId="0" applyFont="1" applyFill="1" applyBorder="1" applyAlignment="1">
      <alignment horizontal="left" vertical="center"/>
    </xf>
    <xf numFmtId="0" fontId="89" fillId="29" borderId="183" xfId="0" applyFont="1" applyFill="1" applyBorder="1" applyAlignment="1">
      <alignment horizontal="left" vertical="center"/>
    </xf>
    <xf numFmtId="0" fontId="89" fillId="29" borderId="249" xfId="0" applyFont="1" applyFill="1" applyBorder="1" applyAlignment="1">
      <alignment horizontal="center" vertical="center"/>
    </xf>
    <xf numFmtId="0" fontId="89" fillId="29" borderId="53" xfId="0" applyFont="1" applyFill="1" applyBorder="1" applyAlignment="1">
      <alignment horizontal="center" vertical="center"/>
    </xf>
    <xf numFmtId="0" fontId="89" fillId="29" borderId="303" xfId="0" applyFont="1" applyFill="1" applyBorder="1" applyAlignment="1">
      <alignment horizontal="center" vertical="center"/>
    </xf>
    <xf numFmtId="0" fontId="89" fillId="29" borderId="52" xfId="0" applyFont="1" applyFill="1" applyBorder="1" applyAlignment="1">
      <alignment horizontal="center" vertical="center"/>
    </xf>
    <xf numFmtId="0" fontId="92" fillId="11" borderId="0" xfId="1468" applyFont="1" applyFill="1" applyAlignment="1">
      <alignment horizontal="center" vertical="center"/>
    </xf>
    <xf numFmtId="0" fontId="93" fillId="11" borderId="0" xfId="1468" applyFont="1" applyFill="1"/>
    <xf numFmtId="0" fontId="88" fillId="11" borderId="0" xfId="1468" applyFont="1" applyFill="1"/>
    <xf numFmtId="0" fontId="93" fillId="11" borderId="0" xfId="1468" applyFont="1" applyFill="1" applyAlignment="1">
      <alignment horizontal="left"/>
    </xf>
    <xf numFmtId="172" fontId="93" fillId="11" borderId="0" xfId="1468" applyNumberFormat="1" applyFont="1" applyFill="1" applyAlignment="1">
      <alignment horizontal="center"/>
    </xf>
    <xf numFmtId="0" fontId="89" fillId="29" borderId="22" xfId="0" applyFont="1" applyFill="1" applyBorder="1" applyAlignment="1">
      <alignment horizontal="center" vertical="center" wrapText="1"/>
    </xf>
    <xf numFmtId="0" fontId="89" fillId="29" borderId="12" xfId="0" applyFont="1" applyFill="1" applyBorder="1" applyAlignment="1">
      <alignment horizontal="center" vertical="center" wrapText="1"/>
    </xf>
    <xf numFmtId="0" fontId="30" fillId="11" borderId="0" xfId="0" applyFont="1" applyFill="1" applyAlignment="1">
      <alignment horizontal="left"/>
    </xf>
    <xf numFmtId="0" fontId="89" fillId="29" borderId="303" xfId="0" applyFont="1" applyFill="1" applyBorder="1" applyAlignment="1">
      <alignment horizontal="center" vertical="center" wrapText="1"/>
    </xf>
    <xf numFmtId="0" fontId="89" fillId="29" borderId="52" xfId="0" applyFont="1" applyFill="1" applyBorder="1" applyAlignment="1">
      <alignment horizontal="center" vertical="center" wrapText="1"/>
    </xf>
    <xf numFmtId="0" fontId="89" fillId="29" borderId="138" xfId="0" applyFont="1" applyFill="1" applyBorder="1" applyAlignment="1">
      <alignment horizontal="center" vertical="center"/>
    </xf>
    <xf numFmtId="0" fontId="89" fillId="29" borderId="13" xfId="0" applyFont="1" applyFill="1" applyBorder="1" applyAlignment="1">
      <alignment horizontal="center" vertical="center"/>
    </xf>
    <xf numFmtId="0" fontId="19" fillId="11" borderId="69" xfId="0" applyFont="1" applyFill="1" applyBorder="1" applyAlignment="1">
      <alignment horizontal="left" vertical="center"/>
    </xf>
    <xf numFmtId="0" fontId="19" fillId="11" borderId="354" xfId="0" applyFont="1" applyFill="1" applyBorder="1" applyAlignment="1">
      <alignment horizontal="left" vertical="center"/>
    </xf>
    <xf numFmtId="0" fontId="19" fillId="11" borderId="160" xfId="0" applyFont="1" applyFill="1" applyBorder="1" applyAlignment="1">
      <alignment horizontal="left" vertical="center"/>
    </xf>
    <xf numFmtId="0" fontId="19" fillId="11" borderId="161" xfId="0" applyFont="1" applyFill="1" applyBorder="1" applyAlignment="1">
      <alignment horizontal="left" vertical="center"/>
    </xf>
    <xf numFmtId="0" fontId="89" fillId="29" borderId="137" xfId="0" applyFont="1" applyFill="1" applyBorder="1" applyAlignment="1">
      <alignment horizontal="center" vertical="center" wrapText="1"/>
    </xf>
    <xf numFmtId="0" fontId="89" fillId="29" borderId="8" xfId="0" applyFont="1" applyFill="1" applyBorder="1" applyAlignment="1">
      <alignment horizontal="center" vertical="center" wrapText="1"/>
    </xf>
    <xf numFmtId="0" fontId="19" fillId="11" borderId="137" xfId="0" applyFont="1" applyFill="1" applyBorder="1" applyAlignment="1">
      <alignment horizontal="center" vertical="center"/>
    </xf>
    <xf numFmtId="0" fontId="19" fillId="11" borderId="303" xfId="0" applyFont="1" applyFill="1" applyBorder="1" applyAlignment="1">
      <alignment horizontal="center" vertical="center"/>
    </xf>
    <xf numFmtId="0" fontId="19" fillId="11" borderId="160" xfId="0" applyFont="1" applyFill="1" applyBorder="1" applyAlignment="1">
      <alignment horizontal="center" vertical="center"/>
    </xf>
    <xf numFmtId="0" fontId="19" fillId="11" borderId="161" xfId="0" applyFont="1" applyFill="1" applyBorder="1" applyAlignment="1">
      <alignment horizontal="center" vertical="center"/>
    </xf>
    <xf numFmtId="0" fontId="19" fillId="11" borderId="145" xfId="0" applyFont="1" applyFill="1" applyBorder="1" applyAlignment="1">
      <alignment horizontal="left" vertical="center"/>
    </xf>
    <xf numFmtId="0" fontId="19" fillId="11" borderId="248" xfId="0" applyFont="1" applyFill="1" applyBorder="1" applyAlignment="1">
      <alignment horizontal="left" vertical="center"/>
    </xf>
    <xf numFmtId="0" fontId="19" fillId="11" borderId="164" xfId="0" applyFont="1" applyFill="1" applyBorder="1" applyAlignment="1">
      <alignment horizontal="left" vertical="center"/>
    </xf>
    <xf numFmtId="0" fontId="19" fillId="11" borderId="52" xfId="0" applyFont="1" applyFill="1" applyBorder="1" applyAlignment="1">
      <alignment horizontal="center" vertical="center"/>
    </xf>
    <xf numFmtId="0" fontId="8" fillId="11" borderId="51" xfId="0" applyFont="1" applyFill="1" applyBorder="1" applyAlignment="1">
      <alignment horizontal="left" vertical="top" wrapText="1"/>
    </xf>
    <xf numFmtId="0" fontId="8" fillId="11" borderId="6" xfId="0" applyFont="1" applyFill="1" applyBorder="1" applyAlignment="1">
      <alignment horizontal="left" vertical="top" wrapText="1"/>
    </xf>
    <xf numFmtId="0" fontId="8" fillId="11" borderId="49" xfId="0" applyFont="1" applyFill="1" applyBorder="1" applyAlignment="1">
      <alignment horizontal="left" vertical="top" wrapText="1"/>
    </xf>
    <xf numFmtId="0" fontId="89" fillId="29" borderId="25" xfId="0" applyFont="1" applyFill="1" applyBorder="1" applyAlignment="1">
      <alignment horizontal="center" vertical="center"/>
    </xf>
    <xf numFmtId="0" fontId="89" fillId="29" borderId="28" xfId="0" applyFont="1" applyFill="1" applyBorder="1" applyAlignment="1">
      <alignment horizontal="center" vertical="center"/>
    </xf>
    <xf numFmtId="0" fontId="8" fillId="11" borderId="148" xfId="0" applyFont="1" applyFill="1" applyBorder="1" applyAlignment="1">
      <alignment horizontal="center" vertical="center"/>
    </xf>
    <xf numFmtId="0" fontId="8" fillId="11" borderId="380" xfId="0" applyFont="1" applyFill="1" applyBorder="1" applyAlignment="1">
      <alignment horizontal="center" vertical="center"/>
    </xf>
    <xf numFmtId="0" fontId="84" fillId="29" borderId="249" xfId="0" applyFont="1" applyFill="1" applyBorder="1" applyAlignment="1">
      <alignment horizontal="center" vertical="center"/>
    </xf>
    <xf numFmtId="0" fontId="84" fillId="29" borderId="10" xfId="0" applyFont="1" applyFill="1" applyBorder="1" applyAlignment="1">
      <alignment horizontal="center" vertical="center"/>
    </xf>
    <xf numFmtId="0" fontId="84" fillId="29" borderId="53" xfId="0" applyFont="1" applyFill="1" applyBorder="1" applyAlignment="1">
      <alignment horizontal="center" vertical="center"/>
    </xf>
    <xf numFmtId="0" fontId="84" fillId="29" borderId="172" xfId="0" applyFont="1" applyFill="1" applyBorder="1" applyAlignment="1">
      <alignment horizontal="center" vertical="center"/>
    </xf>
    <xf numFmtId="0" fontId="84" fillId="29" borderId="76" xfId="0" applyFont="1" applyFill="1" applyBorder="1" applyAlignment="1">
      <alignment horizontal="center" vertical="center"/>
    </xf>
    <xf numFmtId="0" fontId="84" fillId="29" borderId="183" xfId="0" applyFont="1" applyFill="1" applyBorder="1" applyAlignment="1">
      <alignment horizontal="center" vertical="center"/>
    </xf>
    <xf numFmtId="0" fontId="84" fillId="29" borderId="317" xfId="0" applyFont="1" applyFill="1" applyBorder="1" applyAlignment="1">
      <alignment horizontal="center" vertical="center"/>
    </xf>
    <xf numFmtId="0" fontId="84" fillId="29" borderId="318" xfId="0" applyFont="1" applyFill="1" applyBorder="1" applyAlignment="1">
      <alignment horizontal="center" vertical="center"/>
    </xf>
    <xf numFmtId="0" fontId="84" fillId="29" borderId="325" xfId="0" applyFont="1" applyFill="1" applyBorder="1" applyAlignment="1">
      <alignment horizontal="center" vertical="center"/>
    </xf>
    <xf numFmtId="0" fontId="84" fillId="29" borderId="211" xfId="0" applyFont="1" applyFill="1" applyBorder="1" applyAlignment="1">
      <alignment horizontal="center" vertical="center"/>
    </xf>
    <xf numFmtId="0" fontId="84" fillId="29" borderId="59" xfId="0" applyFont="1" applyFill="1" applyBorder="1" applyAlignment="1">
      <alignment horizontal="center" vertical="center"/>
    </xf>
    <xf numFmtId="0" fontId="84" fillId="29" borderId="212" xfId="0" applyFont="1" applyFill="1" applyBorder="1" applyAlignment="1">
      <alignment horizontal="center" vertical="center"/>
    </xf>
    <xf numFmtId="0" fontId="84" fillId="29" borderId="131" xfId="0" applyFont="1" applyFill="1" applyBorder="1" applyAlignment="1">
      <alignment horizontal="center" vertical="center" wrapText="1"/>
    </xf>
    <xf numFmtId="0" fontId="84" fillId="29" borderId="36" xfId="0" applyFont="1" applyFill="1" applyBorder="1" applyAlignment="1">
      <alignment horizontal="center" vertical="center" wrapText="1"/>
    </xf>
    <xf numFmtId="0" fontId="84" fillId="29" borderId="9" xfId="0" applyFont="1" applyFill="1" applyBorder="1" applyAlignment="1">
      <alignment horizontal="center" vertical="center" wrapText="1"/>
    </xf>
    <xf numFmtId="0" fontId="8" fillId="11" borderId="70" xfId="0" applyFont="1" applyFill="1" applyBorder="1" applyAlignment="1">
      <alignment horizontal="center" vertical="center"/>
    </xf>
    <xf numFmtId="0" fontId="84" fillId="29" borderId="323" xfId="0" applyFont="1" applyFill="1" applyBorder="1" applyAlignment="1">
      <alignment horizontal="center" vertical="center"/>
    </xf>
    <xf numFmtId="0" fontId="84" fillId="29" borderId="326" xfId="0" applyFont="1" applyFill="1" applyBorder="1" applyAlignment="1">
      <alignment horizontal="center" vertical="center"/>
    </xf>
    <xf numFmtId="0" fontId="84" fillId="29" borderId="324" xfId="0" applyFont="1" applyFill="1" applyBorder="1" applyAlignment="1">
      <alignment horizontal="center" vertical="center"/>
    </xf>
    <xf numFmtId="0" fontId="84" fillId="29" borderId="138" xfId="0" applyFont="1" applyFill="1" applyBorder="1" applyAlignment="1">
      <alignment horizontal="center" vertical="center"/>
    </xf>
    <xf numFmtId="0" fontId="84" fillId="29" borderId="15" xfId="0" applyFont="1" applyFill="1" applyBorder="1" applyAlignment="1">
      <alignment horizontal="center" vertical="center"/>
    </xf>
    <xf numFmtId="0" fontId="84" fillId="29" borderId="13" xfId="0" applyFont="1" applyFill="1" applyBorder="1" applyAlignment="1">
      <alignment horizontal="center" vertical="center"/>
    </xf>
    <xf numFmtId="0" fontId="87" fillId="29" borderId="318" xfId="0" applyFont="1" applyFill="1" applyBorder="1" applyAlignment="1">
      <alignment horizontal="center" vertical="center"/>
    </xf>
    <xf numFmtId="0" fontId="87" fillId="29" borderId="325" xfId="0" applyFont="1" applyFill="1" applyBorder="1" applyAlignment="1">
      <alignment horizontal="center" vertical="center"/>
    </xf>
    <xf numFmtId="0" fontId="87" fillId="29" borderId="36" xfId="0" applyFont="1" applyFill="1" applyBorder="1" applyAlignment="1">
      <alignment horizontal="center" vertical="center" wrapText="1"/>
    </xf>
    <xf numFmtId="0" fontId="87" fillId="29" borderId="9" xfId="0" applyFont="1" applyFill="1" applyBorder="1" applyAlignment="1">
      <alignment horizontal="center" vertical="center" wrapText="1"/>
    </xf>
    <xf numFmtId="0" fontId="84" fillId="29" borderId="236" xfId="0" applyFont="1" applyFill="1" applyBorder="1" applyAlignment="1">
      <alignment horizontal="center" vertical="center"/>
    </xf>
    <xf numFmtId="0" fontId="87" fillId="29" borderId="0" xfId="0" applyFont="1" applyFill="1" applyAlignment="1">
      <alignment horizontal="center" vertical="center"/>
    </xf>
    <xf numFmtId="0" fontId="87" fillId="29" borderId="59" xfId="0" applyFont="1" applyFill="1" applyBorder="1" applyAlignment="1">
      <alignment horizontal="center" vertical="center"/>
    </xf>
    <xf numFmtId="0" fontId="87" fillId="29" borderId="212" xfId="0" applyFont="1" applyFill="1" applyBorder="1" applyAlignment="1">
      <alignment horizontal="center" vertical="center"/>
    </xf>
    <xf numFmtId="0" fontId="8" fillId="11" borderId="72" xfId="0" applyFont="1" applyFill="1" applyBorder="1" applyAlignment="1">
      <alignment horizontal="center" vertical="center"/>
    </xf>
    <xf numFmtId="0" fontId="8" fillId="11" borderId="63" xfId="0" applyFont="1" applyFill="1" applyBorder="1" applyAlignment="1">
      <alignment horizontal="center" vertical="center"/>
    </xf>
    <xf numFmtId="0" fontId="8" fillId="11" borderId="48" xfId="0" applyFont="1" applyFill="1" applyBorder="1" applyAlignment="1">
      <alignment horizontal="center" vertical="center"/>
    </xf>
    <xf numFmtId="0" fontId="17" fillId="26" borderId="51" xfId="0" applyFont="1" applyFill="1" applyBorder="1" applyAlignment="1">
      <alignment horizontal="left" vertical="top" wrapText="1"/>
    </xf>
    <xf numFmtId="0" fontId="17" fillId="26" borderId="6" xfId="0" applyFont="1" applyFill="1" applyBorder="1" applyAlignment="1">
      <alignment horizontal="left" vertical="top" wrapText="1"/>
    </xf>
    <xf numFmtId="0" fontId="17" fillId="26" borderId="49" xfId="0" applyFont="1" applyFill="1" applyBorder="1" applyAlignment="1">
      <alignment horizontal="left" vertical="top" wrapText="1"/>
    </xf>
    <xf numFmtId="0" fontId="19" fillId="26" borderId="7" xfId="0" applyFont="1" applyFill="1" applyBorder="1" applyAlignment="1">
      <alignment horizontal="center" vertical="center"/>
    </xf>
    <xf numFmtId="0" fontId="19" fillId="26" borderId="115" xfId="0" applyFont="1" applyFill="1" applyBorder="1" applyAlignment="1">
      <alignment horizontal="center" vertical="center"/>
    </xf>
    <xf numFmtId="0" fontId="19" fillId="26" borderId="8" xfId="0" applyFont="1" applyFill="1" applyBorder="1" applyAlignment="1">
      <alignment horizontal="center" vertical="center"/>
    </xf>
    <xf numFmtId="0" fontId="19" fillId="26" borderId="52" xfId="0" applyFont="1" applyFill="1" applyBorder="1" applyAlignment="1">
      <alignment horizontal="center" vertical="center"/>
    </xf>
    <xf numFmtId="0" fontId="8" fillId="26" borderId="72" xfId="0" applyFont="1" applyFill="1" applyBorder="1" applyAlignment="1">
      <alignment horizontal="center" vertical="center"/>
    </xf>
    <xf numFmtId="0" fontId="8" fillId="26" borderId="63" xfId="0" applyFont="1" applyFill="1" applyBorder="1" applyAlignment="1">
      <alignment horizontal="center" vertical="center"/>
    </xf>
    <xf numFmtId="0" fontId="8" fillId="26" borderId="83" xfId="0" applyFont="1" applyFill="1" applyBorder="1" applyAlignment="1">
      <alignment horizontal="center" vertical="center"/>
    </xf>
    <xf numFmtId="0" fontId="8" fillId="11" borderId="137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17" fillId="11" borderId="51" xfId="0" applyFont="1" applyFill="1" applyBorder="1" applyAlignment="1">
      <alignment horizontal="left" vertical="top" wrapText="1"/>
    </xf>
    <xf numFmtId="0" fontId="17" fillId="11" borderId="6" xfId="0" applyFont="1" applyFill="1" applyBorder="1" applyAlignment="1">
      <alignment horizontal="left" vertical="top" wrapText="1"/>
    </xf>
    <xf numFmtId="0" fontId="17" fillId="11" borderId="49" xfId="0" applyFont="1" applyFill="1" applyBorder="1" applyAlignment="1">
      <alignment horizontal="left" vertical="top" wrapText="1"/>
    </xf>
    <xf numFmtId="0" fontId="84" fillId="29" borderId="139" xfId="0" applyFont="1" applyFill="1" applyBorder="1" applyAlignment="1">
      <alignment horizontal="center" vertical="center"/>
    </xf>
    <xf numFmtId="0" fontId="84" fillId="29" borderId="18" xfId="0" applyFont="1" applyFill="1" applyBorder="1" applyAlignment="1">
      <alignment horizontal="center" vertical="center"/>
    </xf>
    <xf numFmtId="0" fontId="84" fillId="29" borderId="140" xfId="0" applyFont="1" applyFill="1" applyBorder="1" applyAlignment="1">
      <alignment horizontal="center" vertical="center"/>
    </xf>
    <xf numFmtId="0" fontId="87" fillId="29" borderId="51" xfId="0" applyFont="1" applyFill="1" applyBorder="1" applyAlignment="1">
      <alignment horizontal="center" vertical="center"/>
    </xf>
    <xf numFmtId="0" fontId="87" fillId="29" borderId="12" xfId="0" applyFont="1" applyFill="1" applyBorder="1" applyAlignment="1">
      <alignment horizontal="center" vertical="center"/>
    </xf>
    <xf numFmtId="0" fontId="84" fillId="29" borderId="329" xfId="0" applyFont="1" applyFill="1" applyBorder="1" applyAlignment="1">
      <alignment horizontal="center" vertical="center"/>
    </xf>
    <xf numFmtId="0" fontId="84" fillId="29" borderId="330" xfId="0" applyFont="1" applyFill="1" applyBorder="1" applyAlignment="1">
      <alignment horizontal="center" vertical="center"/>
    </xf>
    <xf numFmtId="0" fontId="84" fillId="29" borderId="22" xfId="0" applyFont="1" applyFill="1" applyBorder="1" applyAlignment="1">
      <alignment horizontal="center" vertical="center"/>
    </xf>
    <xf numFmtId="0" fontId="84" fillId="29" borderId="12" xfId="0" applyFont="1" applyFill="1" applyBorder="1" applyAlignment="1">
      <alignment horizontal="center" vertical="center"/>
    </xf>
    <xf numFmtId="0" fontId="84" fillId="29" borderId="23" xfId="0" applyFont="1" applyFill="1" applyBorder="1" applyAlignment="1">
      <alignment horizontal="center" vertical="center"/>
    </xf>
    <xf numFmtId="0" fontId="84" fillId="29" borderId="303" xfId="0" applyFont="1" applyFill="1" applyBorder="1" applyAlignment="1">
      <alignment horizontal="center" vertical="center"/>
    </xf>
    <xf numFmtId="0" fontId="84" fillId="29" borderId="51" xfId="0" applyFont="1" applyFill="1" applyBorder="1" applyAlignment="1">
      <alignment horizontal="center" vertical="center"/>
    </xf>
    <xf numFmtId="0" fontId="84" fillId="29" borderId="131" xfId="0" applyFont="1" applyFill="1" applyBorder="1" applyAlignment="1">
      <alignment horizontal="center" vertical="center"/>
    </xf>
    <xf numFmtId="0" fontId="84" fillId="29" borderId="9" xfId="0" applyFont="1" applyFill="1" applyBorder="1" applyAlignment="1">
      <alignment horizontal="center" vertical="center"/>
    </xf>
    <xf numFmtId="0" fontId="84" fillId="29" borderId="146" xfId="0" applyFont="1" applyFill="1" applyBorder="1" applyAlignment="1">
      <alignment horizontal="justify" vertical="center"/>
    </xf>
    <xf numFmtId="0" fontId="84" fillId="29" borderId="147" xfId="0" applyFont="1" applyFill="1" applyBorder="1" applyAlignment="1">
      <alignment horizontal="justify" vertical="center"/>
    </xf>
    <xf numFmtId="0" fontId="84" fillId="29" borderId="148" xfId="0" applyFont="1" applyFill="1" applyBorder="1" applyAlignment="1">
      <alignment horizontal="justify" vertical="center"/>
    </xf>
    <xf numFmtId="0" fontId="84" fillId="29" borderId="149" xfId="0" applyFont="1" applyFill="1" applyBorder="1" applyAlignment="1">
      <alignment horizontal="justify" vertical="center"/>
    </xf>
    <xf numFmtId="0" fontId="84" fillId="29" borderId="22" xfId="0" applyFont="1" applyFill="1" applyBorder="1" applyAlignment="1">
      <alignment horizontal="center" vertical="center" wrapText="1"/>
    </xf>
    <xf numFmtId="0" fontId="84" fillId="29" borderId="12" xfId="0" applyFont="1" applyFill="1" applyBorder="1" applyAlignment="1">
      <alignment horizontal="center" vertical="center" wrapText="1"/>
    </xf>
    <xf numFmtId="0" fontId="84" fillId="29" borderId="138" xfId="0" applyFont="1" applyFill="1" applyBorder="1" applyAlignment="1">
      <alignment horizontal="center" vertical="center" wrapText="1"/>
    </xf>
    <xf numFmtId="0" fontId="84" fillId="29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84" fillId="29" borderId="333" xfId="0" applyFont="1" applyFill="1" applyBorder="1" applyAlignment="1">
      <alignment horizontal="center" vertical="center"/>
    </xf>
    <xf numFmtId="0" fontId="84" fillId="29" borderId="334" xfId="0" applyFont="1" applyFill="1" applyBorder="1" applyAlignment="1">
      <alignment horizontal="center" vertical="center"/>
    </xf>
    <xf numFmtId="0" fontId="84" fillId="29" borderId="327" xfId="0" applyFont="1" applyFill="1" applyBorder="1" applyAlignment="1">
      <alignment horizontal="center" vertical="center"/>
    </xf>
    <xf numFmtId="0" fontId="84" fillId="29" borderId="331" xfId="0" applyFont="1" applyFill="1" applyBorder="1" applyAlignment="1">
      <alignment horizontal="center" vertical="center"/>
    </xf>
    <xf numFmtId="0" fontId="84" fillId="29" borderId="332" xfId="0" applyFont="1" applyFill="1" applyBorder="1" applyAlignment="1">
      <alignment horizontal="center" vertical="center" wrapText="1"/>
    </xf>
    <xf numFmtId="0" fontId="84" fillId="29" borderId="305" xfId="0" applyFont="1" applyFill="1" applyBorder="1" applyAlignment="1">
      <alignment horizontal="center" vertical="center" wrapText="1"/>
    </xf>
    <xf numFmtId="0" fontId="84" fillId="29" borderId="78" xfId="0" applyFont="1" applyFill="1" applyBorder="1" applyAlignment="1">
      <alignment horizontal="center" vertical="center" wrapText="1"/>
    </xf>
    <xf numFmtId="0" fontId="83" fillId="29" borderId="186" xfId="0" applyFont="1" applyFill="1" applyBorder="1" applyAlignment="1">
      <alignment horizontal="center" vertical="center"/>
    </xf>
    <xf numFmtId="0" fontId="83" fillId="29" borderId="189" xfId="0" applyFont="1" applyFill="1" applyBorder="1" applyAlignment="1">
      <alignment horizontal="center" vertical="center"/>
    </xf>
    <xf numFmtId="0" fontId="84" fillId="29" borderId="137" xfId="0" applyFont="1" applyFill="1" applyBorder="1" applyAlignment="1">
      <alignment horizontal="center" vertical="center"/>
    </xf>
    <xf numFmtId="0" fontId="84" fillId="29" borderId="8" xfId="0" applyFont="1" applyFill="1" applyBorder="1" applyAlignment="1">
      <alignment horizontal="center" vertical="center"/>
    </xf>
    <xf numFmtId="0" fontId="83" fillId="29" borderId="131" xfId="0" applyFont="1" applyFill="1" applyBorder="1" applyAlignment="1">
      <alignment horizontal="center" vertical="center" wrapText="1"/>
    </xf>
    <xf numFmtId="0" fontId="83" fillId="29" borderId="9" xfId="0" applyFont="1" applyFill="1" applyBorder="1" applyAlignment="1">
      <alignment horizontal="center" vertical="center" wrapText="1"/>
    </xf>
    <xf numFmtId="2" fontId="84" fillId="29" borderId="317" xfId="0" applyNumberFormat="1" applyFont="1" applyFill="1" applyBorder="1" applyAlignment="1">
      <alignment horizontal="center" vertical="center"/>
    </xf>
    <xf numFmtId="2" fontId="84" fillId="29" borderId="318" xfId="0" applyNumberFormat="1" applyFont="1" applyFill="1" applyBorder="1" applyAlignment="1">
      <alignment horizontal="center" vertical="center"/>
    </xf>
    <xf numFmtId="2" fontId="84" fillId="29" borderId="325" xfId="0" applyNumberFormat="1" applyFont="1" applyFill="1" applyBorder="1" applyAlignment="1">
      <alignment horizontal="center" vertical="center"/>
    </xf>
    <xf numFmtId="0" fontId="16" fillId="11" borderId="137" xfId="0" applyFont="1" applyFill="1" applyBorder="1" applyAlignment="1">
      <alignment horizontal="center" vertical="center"/>
    </xf>
    <xf numFmtId="0" fontId="16" fillId="11" borderId="335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1" borderId="289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16" fillId="11" borderId="336" xfId="0" applyFont="1" applyFill="1" applyBorder="1" applyAlignment="1">
      <alignment horizontal="center" vertical="center"/>
    </xf>
    <xf numFmtId="0" fontId="8" fillId="11" borderId="130" xfId="1328" applyFont="1" applyFill="1" applyBorder="1" applyAlignment="1">
      <alignment horizontal="right"/>
    </xf>
    <xf numFmtId="0" fontId="8" fillId="11" borderId="210" xfId="1328" applyFont="1" applyFill="1" applyBorder="1" applyAlignment="1">
      <alignment horizontal="right"/>
    </xf>
    <xf numFmtId="0" fontId="8" fillId="11" borderId="30" xfId="0" applyFont="1" applyFill="1" applyBorder="1" applyAlignment="1">
      <alignment horizontal="center" vertical="center"/>
    </xf>
    <xf numFmtId="0" fontId="7" fillId="11" borderId="137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68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8" fillId="11" borderId="59" xfId="1328" applyFont="1" applyFill="1" applyBorder="1" applyAlignment="1">
      <alignment horizontal="right"/>
    </xf>
    <xf numFmtId="0" fontId="8" fillId="11" borderId="132" xfId="1328" applyFont="1" applyFill="1" applyBorder="1" applyAlignment="1">
      <alignment horizontal="right"/>
    </xf>
    <xf numFmtId="0" fontId="8" fillId="11" borderId="248" xfId="1328" applyFont="1" applyFill="1" applyBorder="1" applyAlignment="1">
      <alignment horizontal="right"/>
    </xf>
    <xf numFmtId="202" fontId="66" fillId="0" borderId="0" xfId="1623" applyNumberFormat="1" applyFont="1" applyFill="1" applyBorder="1"/>
    <xf numFmtId="197" fontId="66" fillId="0" borderId="0" xfId="1623" applyNumberFormat="1" applyFont="1" applyFill="1" applyBorder="1"/>
    <xf numFmtId="0" fontId="66" fillId="0" borderId="0" xfId="768" applyFont="1" applyBorder="1"/>
    <xf numFmtId="0" fontId="67" fillId="0" borderId="0" xfId="1462" applyFont="1" applyBorder="1" applyAlignment="1">
      <alignment horizontal="center" vertical="center" wrapText="1"/>
    </xf>
    <xf numFmtId="0" fontId="66" fillId="0" borderId="0" xfId="1462" applyFont="1" applyBorder="1"/>
    <xf numFmtId="0" fontId="68" fillId="0" borderId="0" xfId="1462" applyFont="1" applyBorder="1"/>
    <xf numFmtId="0" fontId="66" fillId="0" borderId="0" xfId="1462" applyFont="1" applyBorder="1"/>
    <xf numFmtId="0" fontId="68" fillId="0" borderId="0" xfId="1462" applyFont="1" applyBorder="1" applyAlignment="1">
      <alignment horizontal="left" wrapText="1"/>
    </xf>
    <xf numFmtId="0" fontId="68" fillId="0" borderId="0" xfId="1462" applyFont="1" applyBorder="1" applyAlignment="1">
      <alignment horizontal="center" wrapText="1"/>
    </xf>
    <xf numFmtId="0" fontId="68" fillId="0" borderId="0" xfId="768" applyFont="1" applyBorder="1"/>
    <xf numFmtId="0" fontId="68" fillId="0" borderId="0" xfId="768" applyFont="1" applyBorder="1" applyAlignment="1">
      <alignment horizontal="left"/>
    </xf>
    <xf numFmtId="190" fontId="68" fillId="0" borderId="0" xfId="768" applyNumberFormat="1" applyFont="1" applyBorder="1"/>
    <xf numFmtId="0" fontId="68" fillId="0" borderId="0" xfId="1462" applyFont="1" applyBorder="1" applyAlignment="1">
      <alignment horizontal="center" wrapText="1"/>
    </xf>
    <xf numFmtId="0" fontId="68" fillId="0" borderId="0" xfId="1462" applyFont="1" applyBorder="1" applyAlignment="1">
      <alignment horizontal="left" vertical="top" wrapText="1"/>
    </xf>
    <xf numFmtId="164" fontId="66" fillId="11" borderId="0" xfId="2006" applyFont="1" applyFill="1" applyBorder="1" applyAlignment="1">
      <alignment horizontal="left" vertical="top" wrapText="1"/>
    </xf>
    <xf numFmtId="164" fontId="66" fillId="11" borderId="0" xfId="2006" applyFont="1" applyFill="1" applyBorder="1" applyAlignment="1">
      <alignment horizontal="right" vertical="top"/>
    </xf>
    <xf numFmtId="3" fontId="66" fillId="0" borderId="0" xfId="768" applyNumberFormat="1" applyFont="1" applyBorder="1"/>
    <xf numFmtId="190" fontId="66" fillId="0" borderId="0" xfId="768" applyNumberFormat="1" applyFont="1" applyBorder="1"/>
    <xf numFmtId="0" fontId="66" fillId="0" borderId="0" xfId="0" applyFont="1" applyBorder="1"/>
    <xf numFmtId="190" fontId="66" fillId="0" borderId="0" xfId="0" applyNumberFormat="1" applyFont="1" applyBorder="1"/>
    <xf numFmtId="199" fontId="66" fillId="0" borderId="0" xfId="768" applyNumberFormat="1" applyFont="1" applyBorder="1"/>
    <xf numFmtId="4" fontId="68" fillId="0" borderId="0" xfId="1462" applyNumberFormat="1" applyFont="1" applyBorder="1" applyAlignment="1">
      <alignment horizontal="right" vertical="top"/>
    </xf>
    <xf numFmtId="0" fontId="68" fillId="11" borderId="0" xfId="1464" applyFont="1" applyFill="1" applyBorder="1"/>
    <xf numFmtId="0" fontId="66" fillId="11" borderId="0" xfId="1464" applyFont="1" applyFill="1" applyBorder="1"/>
    <xf numFmtId="0" fontId="66" fillId="11" borderId="0" xfId="1464" applyFont="1" applyFill="1" applyBorder="1"/>
    <xf numFmtId="0" fontId="68" fillId="11" borderId="0" xfId="1464" applyFont="1" applyFill="1" applyBorder="1" applyAlignment="1">
      <alignment horizontal="left" wrapText="1"/>
    </xf>
    <xf numFmtId="0" fontId="68" fillId="11" borderId="0" xfId="1464" applyFont="1" applyFill="1" applyBorder="1" applyAlignment="1">
      <alignment horizontal="left" vertical="top"/>
    </xf>
    <xf numFmtId="0" fontId="68" fillId="11" borderId="0" xfId="1464" applyFont="1" applyFill="1" applyBorder="1" applyAlignment="1">
      <alignment horizontal="left" vertical="top" wrapText="1"/>
    </xf>
    <xf numFmtId="0" fontId="66" fillId="11" borderId="0" xfId="0" applyFont="1" applyFill="1" applyBorder="1"/>
    <xf numFmtId="0" fontId="68" fillId="11" borderId="0" xfId="1464" applyFont="1" applyFill="1" applyBorder="1" applyAlignment="1">
      <alignment horizontal="center" wrapText="1"/>
    </xf>
    <xf numFmtId="0" fontId="68" fillId="11" borderId="0" xfId="1464" applyFont="1" applyFill="1" applyBorder="1" applyAlignment="1">
      <alignment horizontal="center" wrapText="1"/>
    </xf>
    <xf numFmtId="164" fontId="68" fillId="11" borderId="0" xfId="2006" applyFont="1" applyFill="1" applyBorder="1" applyAlignment="1">
      <alignment horizontal="right" vertical="top"/>
    </xf>
    <xf numFmtId="43" fontId="66" fillId="11" borderId="0" xfId="1623" applyFont="1" applyFill="1" applyBorder="1"/>
    <xf numFmtId="0" fontId="66" fillId="11" borderId="0" xfId="768" applyFont="1" applyFill="1" applyBorder="1"/>
    <xf numFmtId="0" fontId="66" fillId="11" borderId="0" xfId="1480" applyFont="1" applyFill="1" applyBorder="1"/>
    <xf numFmtId="0" fontId="66" fillId="11" borderId="0" xfId="0" applyFont="1" applyFill="1" applyBorder="1" applyAlignment="1">
      <alignment horizontal="right"/>
    </xf>
    <xf numFmtId="4" fontId="75" fillId="11" borderId="0" xfId="0" applyNumberFormat="1" applyFont="1" applyFill="1" applyBorder="1"/>
    <xf numFmtId="172" fontId="75" fillId="11" borderId="0" xfId="0" applyNumberFormat="1" applyFont="1" applyFill="1" applyBorder="1"/>
    <xf numFmtId="173" fontId="75" fillId="11" borderId="0" xfId="0" applyNumberFormat="1" applyFont="1" applyFill="1" applyBorder="1"/>
    <xf numFmtId="2" fontId="66" fillId="11" borderId="0" xfId="768" applyNumberFormat="1" applyFont="1" applyFill="1" applyBorder="1"/>
    <xf numFmtId="0" fontId="67" fillId="11" borderId="0" xfId="0" applyFont="1" applyFill="1" applyBorder="1" applyAlignment="1">
      <alignment horizontal="center" vertical="center"/>
    </xf>
    <xf numFmtId="0" fontId="68" fillId="11" borderId="0" xfId="0" applyFont="1" applyFill="1" applyBorder="1"/>
    <xf numFmtId="0" fontId="66" fillId="11" borderId="0" xfId="0" applyFont="1" applyFill="1" applyBorder="1"/>
    <xf numFmtId="0" fontId="68" fillId="11" borderId="0" xfId="0" applyFont="1" applyFill="1" applyBorder="1" applyAlignment="1">
      <alignment horizontal="left"/>
    </xf>
    <xf numFmtId="0" fontId="68" fillId="11" borderId="0" xfId="0" applyFont="1" applyFill="1" applyBorder="1" applyAlignment="1">
      <alignment horizontal="center"/>
    </xf>
    <xf numFmtId="0" fontId="68" fillId="11" borderId="0" xfId="0" applyFont="1" applyFill="1" applyBorder="1" applyAlignment="1">
      <alignment horizontal="center"/>
    </xf>
    <xf numFmtId="0" fontId="68" fillId="27" borderId="0" xfId="1754" applyFont="1" applyFill="1" applyBorder="1" applyAlignment="1">
      <alignment vertical="top" wrapText="1"/>
    </xf>
    <xf numFmtId="0" fontId="106" fillId="28" borderId="0" xfId="2008" applyFont="1" applyFill="1" applyBorder="1" applyAlignment="1">
      <alignment horizontal="left" vertical="top" wrapText="1"/>
    </xf>
    <xf numFmtId="164" fontId="106" fillId="11" borderId="0" xfId="2006" applyFont="1" applyFill="1" applyBorder="1" applyAlignment="1">
      <alignment horizontal="left" vertical="top" wrapText="1"/>
    </xf>
    <xf numFmtId="164" fontId="106" fillId="11" borderId="0" xfId="2006" applyFont="1" applyFill="1" applyBorder="1" applyAlignment="1">
      <alignment horizontal="right" vertical="top"/>
    </xf>
    <xf numFmtId="0" fontId="68" fillId="27" borderId="0" xfId="1759" applyFont="1" applyFill="1" applyBorder="1" applyAlignment="1">
      <alignment vertical="top" wrapText="1"/>
    </xf>
    <xf numFmtId="0" fontId="66" fillId="11" borderId="0" xfId="1465" applyFont="1" applyFill="1" applyBorder="1"/>
    <xf numFmtId="0" fontId="68" fillId="27" borderId="0" xfId="1764" applyFont="1" applyFill="1" applyBorder="1" applyAlignment="1">
      <alignment vertical="top" wrapText="1"/>
    </xf>
    <xf numFmtId="0" fontId="106" fillId="28" borderId="0" xfId="2009" applyFont="1" applyFill="1" applyBorder="1" applyAlignment="1">
      <alignment horizontal="left" vertical="top" wrapText="1"/>
    </xf>
    <xf numFmtId="0" fontId="106" fillId="28" borderId="0" xfId="2010" applyFont="1" applyFill="1" applyBorder="1" applyAlignment="1">
      <alignment horizontal="left" vertical="top" wrapText="1"/>
    </xf>
    <xf numFmtId="0" fontId="68" fillId="27" borderId="0" xfId="1772" applyFont="1" applyFill="1" applyBorder="1" applyAlignment="1">
      <alignment vertical="top" wrapText="1"/>
    </xf>
    <xf numFmtId="4" fontId="66" fillId="11" borderId="0" xfId="0" applyNumberFormat="1" applyFont="1" applyFill="1" applyBorder="1"/>
    <xf numFmtId="4" fontId="66" fillId="11" borderId="0" xfId="768" applyNumberFormat="1" applyFont="1" applyFill="1" applyBorder="1"/>
    <xf numFmtId="0" fontId="66" fillId="0" borderId="0" xfId="0" applyFont="1" applyBorder="1" applyAlignment="1">
      <alignment vertical="center"/>
    </xf>
    <xf numFmtId="0" fontId="68" fillId="0" borderId="0" xfId="1469" applyFont="1" applyBorder="1" applyAlignment="1">
      <alignment horizontal="left" wrapText="1"/>
    </xf>
    <xf numFmtId="172" fontId="68" fillId="0" borderId="0" xfId="1469" applyNumberFormat="1" applyFont="1" applyBorder="1" applyAlignment="1">
      <alignment horizontal="center"/>
    </xf>
    <xf numFmtId="172" fontId="68" fillId="0" borderId="0" xfId="1469" applyNumberFormat="1" applyFont="1" applyBorder="1" applyAlignment="1">
      <alignment horizontal="center" wrapText="1"/>
    </xf>
    <xf numFmtId="0" fontId="68" fillId="27" borderId="0" xfId="1799" applyFont="1" applyFill="1" applyBorder="1" applyAlignment="1">
      <alignment vertical="top" wrapText="1"/>
    </xf>
    <xf numFmtId="0" fontId="106" fillId="28" borderId="0" xfId="2011" applyFont="1" applyFill="1" applyBorder="1" applyAlignment="1">
      <alignment horizontal="left" vertical="top" wrapText="1"/>
    </xf>
    <xf numFmtId="0" fontId="106" fillId="28" borderId="0" xfId="2011" applyFont="1" applyFill="1" applyBorder="1" applyAlignment="1">
      <alignment vertical="top" wrapText="1"/>
    </xf>
    <xf numFmtId="0" fontId="68" fillId="27" borderId="0" xfId="1805" applyFont="1" applyFill="1" applyBorder="1" applyAlignment="1">
      <alignment vertical="top" wrapText="1"/>
    </xf>
    <xf numFmtId="0" fontId="68" fillId="27" borderId="0" xfId="1813" applyFont="1" applyFill="1" applyBorder="1" applyAlignment="1">
      <alignment vertical="top" wrapText="1"/>
    </xf>
    <xf numFmtId="0" fontId="68" fillId="0" borderId="0" xfId="1813" applyFont="1" applyBorder="1" applyAlignment="1">
      <alignment vertical="top" wrapText="1"/>
    </xf>
    <xf numFmtId="0" fontId="106" fillId="0" borderId="0" xfId="2011" applyFont="1" applyBorder="1" applyAlignment="1">
      <alignment horizontal="left" vertical="top" wrapText="1"/>
    </xf>
    <xf numFmtId="0" fontId="106" fillId="0" borderId="0" xfId="2011" applyFont="1" applyBorder="1" applyAlignment="1">
      <alignment vertical="top" wrapText="1"/>
    </xf>
    <xf numFmtId="0" fontId="68" fillId="0" borderId="0" xfId="1805" applyFont="1" applyBorder="1" applyAlignment="1">
      <alignment vertical="top" wrapText="1"/>
    </xf>
    <xf numFmtId="0" fontId="106" fillId="0" borderId="0" xfId="2011" applyFont="1" applyBorder="1" applyAlignment="1">
      <alignment horizontal="left" vertical="top" wrapText="1"/>
    </xf>
    <xf numFmtId="4" fontId="66" fillId="0" borderId="0" xfId="0" applyNumberFormat="1" applyFont="1" applyBorder="1"/>
    <xf numFmtId="0" fontId="68" fillId="0" borderId="0" xfId="1836" applyFont="1" applyBorder="1" applyAlignment="1">
      <alignment horizontal="left" wrapText="1"/>
    </xf>
    <xf numFmtId="0" fontId="68" fillId="0" borderId="0" xfId="1837" applyFont="1" applyBorder="1" applyAlignment="1">
      <alignment horizontal="left" wrapText="1"/>
    </xf>
    <xf numFmtId="0" fontId="68" fillId="0" borderId="0" xfId="1838" applyFont="1" applyBorder="1" applyAlignment="1">
      <alignment horizontal="center" wrapText="1"/>
    </xf>
    <xf numFmtId="0" fontId="68" fillId="0" borderId="0" xfId="1839" applyFont="1" applyBorder="1" applyAlignment="1">
      <alignment horizontal="center" wrapText="1"/>
    </xf>
    <xf numFmtId="0" fontId="68" fillId="0" borderId="0" xfId="1840" applyFont="1" applyBorder="1" applyAlignment="1">
      <alignment horizontal="center" wrapText="1"/>
    </xf>
    <xf numFmtId="0" fontId="107" fillId="0" borderId="0" xfId="0" applyFont="1" applyBorder="1"/>
    <xf numFmtId="0" fontId="68" fillId="0" borderId="0" xfId="1841" applyFont="1" applyBorder="1" applyAlignment="1">
      <alignment horizontal="left" wrapText="1"/>
    </xf>
    <xf numFmtId="0" fontId="68" fillId="0" borderId="0" xfId="1842" applyFont="1" applyBorder="1" applyAlignment="1">
      <alignment horizontal="left" wrapText="1"/>
    </xf>
    <xf numFmtId="0" fontId="68" fillId="0" borderId="0" xfId="1843" applyFont="1" applyBorder="1" applyAlignment="1">
      <alignment horizontal="center" wrapText="1"/>
    </xf>
    <xf numFmtId="0" fontId="68" fillId="0" borderId="0" xfId="1844" applyFont="1" applyBorder="1" applyAlignment="1">
      <alignment horizontal="center" wrapText="1"/>
    </xf>
    <xf numFmtId="0" fontId="68" fillId="0" borderId="0" xfId="1845" applyFont="1" applyBorder="1" applyAlignment="1">
      <alignment horizontal="center" wrapText="1"/>
    </xf>
    <xf numFmtId="0" fontId="107" fillId="11" borderId="0" xfId="0" applyFont="1" applyFill="1" applyBorder="1"/>
    <xf numFmtId="0" fontId="68" fillId="0" borderId="0" xfId="1846" applyFont="1" applyBorder="1" applyAlignment="1">
      <alignment horizontal="left" wrapText="1"/>
    </xf>
    <xf numFmtId="0" fontId="68" fillId="0" borderId="0" xfId="1847" applyFont="1" applyBorder="1" applyAlignment="1">
      <alignment horizontal="left" wrapText="1"/>
    </xf>
    <xf numFmtId="0" fontId="68" fillId="0" borderId="0" xfId="1848" applyFont="1" applyBorder="1" applyAlignment="1">
      <alignment horizontal="center"/>
    </xf>
    <xf numFmtId="0" fontId="68" fillId="0" borderId="0" xfId="1849" applyFont="1" applyBorder="1" applyAlignment="1">
      <alignment horizontal="center"/>
    </xf>
    <xf numFmtId="0" fontId="68" fillId="0" borderId="0" xfId="1850" applyFont="1" applyBorder="1" applyAlignment="1">
      <alignment horizontal="center" wrapText="1"/>
    </xf>
    <xf numFmtId="0" fontId="66" fillId="0" borderId="0" xfId="0" applyFont="1" applyBorder="1" applyAlignment="1">
      <alignment vertical="center" wrapText="1"/>
    </xf>
    <xf numFmtId="0" fontId="107" fillId="0" borderId="0" xfId="0" applyFont="1" applyBorder="1" applyAlignment="1">
      <alignment vertical="center"/>
    </xf>
    <xf numFmtId="0" fontId="106" fillId="28" borderId="0" xfId="1470" applyFont="1" applyFill="1" applyBorder="1" applyAlignment="1">
      <alignment vertical="top" wrapText="1"/>
    </xf>
    <xf numFmtId="0" fontId="106" fillId="28" borderId="0" xfId="1470" applyFont="1" applyFill="1" applyBorder="1" applyAlignment="1">
      <alignment horizontal="left" vertical="top" wrapText="1"/>
    </xf>
    <xf numFmtId="43" fontId="106" fillId="11" borderId="0" xfId="1623" applyFont="1" applyFill="1" applyBorder="1" applyAlignment="1">
      <alignment horizontal="right" vertical="top"/>
    </xf>
    <xf numFmtId="43" fontId="66" fillId="0" borderId="0" xfId="1623" applyFont="1" applyFill="1" applyBorder="1" applyAlignment="1">
      <alignment vertical="center"/>
    </xf>
    <xf numFmtId="169" fontId="66" fillId="0" borderId="0" xfId="1470" applyNumberFormat="1" applyFont="1" applyBorder="1" applyAlignment="1">
      <alignment vertical="center"/>
    </xf>
    <xf numFmtId="43" fontId="106" fillId="11" borderId="0" xfId="1623" applyFont="1" applyFill="1" applyBorder="1" applyAlignment="1">
      <alignment horizontal="left" vertical="top" wrapText="1"/>
    </xf>
    <xf numFmtId="0" fontId="108" fillId="0" borderId="0" xfId="833" applyFont="1" applyBorder="1" applyAlignment="1">
      <alignment vertical="center"/>
    </xf>
    <xf numFmtId="0" fontId="66" fillId="0" borderId="0" xfId="0" applyFont="1" applyBorder="1" applyAlignment="1">
      <alignment wrapText="1"/>
    </xf>
    <xf numFmtId="0" fontId="108" fillId="0" borderId="0" xfId="833" applyFont="1" applyBorder="1"/>
    <xf numFmtId="43" fontId="66" fillId="0" borderId="0" xfId="1623" applyFont="1" applyBorder="1" applyAlignment="1">
      <alignment vertical="center"/>
    </xf>
    <xf numFmtId="43" fontId="66" fillId="0" borderId="0" xfId="1623" applyFont="1" applyBorder="1"/>
    <xf numFmtId="0" fontId="68" fillId="0" borderId="0" xfId="1900" applyFont="1" applyBorder="1" applyAlignment="1">
      <alignment horizontal="left" wrapText="1"/>
    </xf>
    <xf numFmtId="0" fontId="68" fillId="0" borderId="0" xfId="1901" applyFont="1" applyBorder="1" applyAlignment="1">
      <alignment horizontal="left" wrapText="1"/>
    </xf>
    <xf numFmtId="0" fontId="68" fillId="0" borderId="0" xfId="1902" applyFont="1" applyBorder="1" applyAlignment="1">
      <alignment horizontal="center" wrapText="1"/>
    </xf>
    <xf numFmtId="0" fontId="68" fillId="0" borderId="0" xfId="1903" applyFont="1" applyBorder="1" applyAlignment="1">
      <alignment horizontal="center" wrapText="1"/>
    </xf>
    <xf numFmtId="0" fontId="68" fillId="0" borderId="0" xfId="1904" applyFont="1" applyBorder="1" applyAlignment="1">
      <alignment horizontal="center" wrapText="1"/>
    </xf>
    <xf numFmtId="0" fontId="68" fillId="0" borderId="0" xfId="1905" applyFont="1" applyBorder="1" applyAlignment="1">
      <alignment horizontal="left" wrapText="1"/>
    </xf>
    <xf numFmtId="0" fontId="68" fillId="0" borderId="0" xfId="1906" applyFont="1" applyBorder="1" applyAlignment="1">
      <alignment horizontal="left" wrapText="1"/>
    </xf>
    <xf numFmtId="0" fontId="68" fillId="0" borderId="0" xfId="1907" applyFont="1" applyBorder="1" applyAlignment="1">
      <alignment horizontal="center" wrapText="1"/>
    </xf>
    <xf numFmtId="0" fontId="68" fillId="0" borderId="0" xfId="1908" applyFont="1" applyBorder="1" applyAlignment="1">
      <alignment horizontal="center" wrapText="1"/>
    </xf>
    <xf numFmtId="0" fontId="68" fillId="0" borderId="0" xfId="1909" applyFont="1" applyBorder="1" applyAlignment="1">
      <alignment horizontal="center" wrapText="1"/>
    </xf>
    <xf numFmtId="0" fontId="68" fillId="0" borderId="0" xfId="1910" applyFont="1" applyBorder="1" applyAlignment="1">
      <alignment horizontal="center" wrapText="1"/>
    </xf>
    <xf numFmtId="0" fontId="68" fillId="0" borderId="0" xfId="1911" applyFont="1" applyBorder="1" applyAlignment="1">
      <alignment horizontal="center" wrapText="1"/>
    </xf>
    <xf numFmtId="0" fontId="68" fillId="0" borderId="0" xfId="1912" applyFont="1" applyBorder="1" applyAlignment="1">
      <alignment horizontal="left" wrapText="1"/>
    </xf>
    <xf numFmtId="0" fontId="68" fillId="0" borderId="0" xfId="1913" applyFont="1" applyBorder="1" applyAlignment="1">
      <alignment horizontal="left" wrapText="1"/>
    </xf>
    <xf numFmtId="0" fontId="68" fillId="0" borderId="0" xfId="1914" applyFont="1" applyBorder="1" applyAlignment="1">
      <alignment horizontal="center" wrapText="1"/>
    </xf>
    <xf numFmtId="0" fontId="68" fillId="0" borderId="0" xfId="1915" applyFont="1" applyBorder="1" applyAlignment="1">
      <alignment horizontal="center" wrapText="1"/>
    </xf>
    <xf numFmtId="0" fontId="68" fillId="0" borderId="0" xfId="1916" applyFont="1" applyBorder="1" applyAlignment="1">
      <alignment horizontal="center" wrapText="1"/>
    </xf>
    <xf numFmtId="0" fontId="68" fillId="0" borderId="0" xfId="1917" applyFont="1" applyBorder="1" applyAlignment="1">
      <alignment horizontal="center" wrapText="1"/>
    </xf>
    <xf numFmtId="0" fontId="106" fillId="28" borderId="0" xfId="1471" applyFont="1" applyFill="1" applyBorder="1" applyAlignment="1">
      <alignment horizontal="left" vertical="top" wrapText="1"/>
    </xf>
    <xf numFmtId="0" fontId="106" fillId="28" borderId="0" xfId="1471" applyFont="1" applyFill="1" applyBorder="1" applyAlignment="1">
      <alignment horizontal="left" vertical="top" wrapText="1"/>
    </xf>
    <xf numFmtId="0" fontId="6" fillId="11" borderId="87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65" xfId="0" applyFont="1" applyFill="1" applyBorder="1" applyAlignment="1">
      <alignment horizontal="center" vertical="center"/>
    </xf>
    <xf numFmtId="0" fontId="6" fillId="11" borderId="236" xfId="0" applyFont="1" applyFill="1" applyBorder="1" applyAlignment="1">
      <alignment horizontal="center" vertical="center"/>
    </xf>
    <xf numFmtId="191" fontId="35" fillId="11" borderId="84" xfId="1471" applyNumberFormat="1" applyFont="1" applyFill="1" applyBorder="1" applyAlignment="1">
      <alignment horizontal="right" vertical="center" wrapText="1"/>
    </xf>
    <xf numFmtId="191" fontId="35" fillId="11" borderId="16" xfId="1471" applyNumberFormat="1" applyFont="1" applyFill="1" applyBorder="1" applyAlignment="1">
      <alignment horizontal="right" vertical="center"/>
    </xf>
    <xf numFmtId="191" fontId="35" fillId="11" borderId="16" xfId="1471" applyNumberFormat="1" applyFont="1" applyFill="1" applyBorder="1" applyAlignment="1">
      <alignment horizontal="right" vertical="center" wrapText="1"/>
    </xf>
    <xf numFmtId="191" fontId="6" fillId="11" borderId="35" xfId="0" applyNumberFormat="1" applyFont="1" applyFill="1" applyBorder="1" applyAlignment="1">
      <alignment horizontal="right" vertical="center"/>
    </xf>
    <xf numFmtId="3" fontId="6" fillId="11" borderId="87" xfId="0" applyNumberFormat="1" applyFont="1" applyFill="1" applyBorder="1" applyAlignment="1">
      <alignment horizontal="right" vertical="center"/>
    </xf>
    <xf numFmtId="3" fontId="6" fillId="11" borderId="16" xfId="0" applyNumberFormat="1" applyFont="1" applyFill="1" applyBorder="1" applyAlignment="1">
      <alignment horizontal="right" vertical="center"/>
    </xf>
    <xf numFmtId="3" fontId="6" fillId="11" borderId="65" xfId="0" applyNumberFormat="1" applyFont="1" applyFill="1" applyBorder="1" applyAlignment="1">
      <alignment horizontal="right" vertical="center"/>
    </xf>
    <xf numFmtId="3" fontId="6" fillId="11" borderId="236" xfId="0" applyNumberFormat="1" applyFont="1" applyFill="1" applyBorder="1" applyAlignment="1">
      <alignment horizontal="right" vertical="center"/>
    </xf>
    <xf numFmtId="0" fontId="6" fillId="11" borderId="87" xfId="0" applyFont="1" applyFill="1" applyBorder="1" applyAlignment="1">
      <alignment horizontal="right" vertical="center"/>
    </xf>
    <xf numFmtId="0" fontId="6" fillId="11" borderId="16" xfId="0" applyFont="1" applyFill="1" applyBorder="1" applyAlignment="1">
      <alignment horizontal="right" vertical="center"/>
    </xf>
    <xf numFmtId="0" fontId="6" fillId="11" borderId="65" xfId="0" applyFont="1" applyFill="1" applyBorder="1" applyAlignment="1">
      <alignment horizontal="right" vertical="center"/>
    </xf>
    <xf numFmtId="0" fontId="6" fillId="11" borderId="236" xfId="0" applyFont="1" applyFill="1" applyBorder="1" applyAlignment="1">
      <alignment horizontal="right" vertical="center"/>
    </xf>
    <xf numFmtId="191" fontId="35" fillId="11" borderId="85" xfId="1471" applyNumberFormat="1" applyFont="1" applyFill="1" applyBorder="1" applyAlignment="1">
      <alignment horizontal="right" vertical="center"/>
    </xf>
    <xf numFmtId="191" fontId="35" fillId="11" borderId="86" xfId="1471" applyNumberFormat="1" applyFont="1" applyFill="1" applyBorder="1" applyAlignment="1">
      <alignment horizontal="right" vertical="center"/>
    </xf>
    <xf numFmtId="191" fontId="35" fillId="11" borderId="86" xfId="1471" applyNumberFormat="1" applyFont="1" applyFill="1" applyBorder="1" applyAlignment="1">
      <alignment horizontal="right" vertical="center" wrapText="1"/>
    </xf>
    <xf numFmtId="191" fontId="6" fillId="11" borderId="263" xfId="0" applyNumberFormat="1" applyFont="1" applyFill="1" applyBorder="1" applyAlignment="1">
      <alignment horizontal="right" vertical="center"/>
    </xf>
    <xf numFmtId="4" fontId="66" fillId="0" borderId="0" xfId="0" applyNumberFormat="1" applyFont="1" applyAlignment="1">
      <alignment horizontal="right"/>
    </xf>
    <xf numFmtId="3" fontId="68" fillId="0" borderId="0" xfId="1472" applyNumberFormat="1" applyFont="1" applyAlignment="1">
      <alignment horizontal="right" vertical="center"/>
    </xf>
    <xf numFmtId="3" fontId="70" fillId="0" borderId="0" xfId="0" applyNumberFormat="1" applyFont="1" applyAlignment="1">
      <alignment vertical="center"/>
    </xf>
    <xf numFmtId="166" fontId="68" fillId="0" borderId="0" xfId="1472" applyNumberFormat="1" applyFont="1" applyAlignment="1">
      <alignment horizontal="right" vertical="center"/>
    </xf>
    <xf numFmtId="166" fontId="70" fillId="0" borderId="0" xfId="0" applyNumberFormat="1" applyFont="1" applyAlignment="1">
      <alignment vertical="center"/>
    </xf>
    <xf numFmtId="166" fontId="66" fillId="0" borderId="0" xfId="0" applyNumberFormat="1" applyFont="1"/>
    <xf numFmtId="0" fontId="6" fillId="11" borderId="7" xfId="0" quotePrefix="1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left" vertical="center" wrapText="1"/>
    </xf>
    <xf numFmtId="0" fontId="8" fillId="11" borderId="15" xfId="0" applyFont="1" applyFill="1" applyBorder="1" applyAlignment="1">
      <alignment horizontal="right" vertical="center"/>
    </xf>
    <xf numFmtId="4" fontId="6" fillId="11" borderId="15" xfId="0" applyNumberFormat="1" applyFont="1" applyFill="1" applyBorder="1" applyAlignment="1">
      <alignment horizontal="right" vertical="center"/>
    </xf>
    <xf numFmtId="4" fontId="6" fillId="11" borderId="24" xfId="0" applyNumberFormat="1" applyFont="1" applyFill="1" applyBorder="1" applyAlignment="1">
      <alignment horizontal="right" vertical="center"/>
    </xf>
    <xf numFmtId="4" fontId="6" fillId="11" borderId="82" xfId="0" applyNumberFormat="1" applyFont="1" applyFill="1" applyBorder="1" applyAlignment="1">
      <alignment horizontal="right" vertical="center"/>
    </xf>
    <xf numFmtId="4" fontId="6" fillId="11" borderId="16" xfId="747" applyNumberFormat="1" applyFont="1" applyFill="1" applyBorder="1" applyAlignment="1">
      <alignment vertical="center"/>
    </xf>
    <xf numFmtId="4" fontId="6" fillId="11" borderId="35" xfId="74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11" borderId="6" xfId="0" applyFont="1" applyFill="1" applyBorder="1" applyAlignment="1">
      <alignment vertical="center" wrapText="1"/>
    </xf>
    <xf numFmtId="4" fontId="35" fillId="0" borderId="34" xfId="1472" applyNumberFormat="1" applyFont="1" applyBorder="1" applyAlignment="1">
      <alignment horizontal="right" vertical="center"/>
    </xf>
    <xf numFmtId="4" fontId="35" fillId="0" borderId="16" xfId="1472" applyNumberFormat="1" applyFont="1" applyBorder="1" applyAlignment="1">
      <alignment horizontal="right" vertical="center"/>
    </xf>
    <xf numFmtId="4" fontId="35" fillId="0" borderId="35" xfId="1472" applyNumberFormat="1" applyFont="1" applyBorder="1" applyAlignment="1">
      <alignment horizontal="right" vertical="center"/>
    </xf>
    <xf numFmtId="4" fontId="6" fillId="11" borderId="34" xfId="0" applyNumberFormat="1" applyFont="1" applyFill="1" applyBorder="1" applyAlignment="1">
      <alignment horizontal="right" vertical="center"/>
    </xf>
    <xf numFmtId="0" fontId="6" fillId="11" borderId="49" xfId="0" applyFont="1" applyFill="1" applyBorder="1" applyAlignment="1">
      <alignment vertical="center" wrapText="1"/>
    </xf>
    <xf numFmtId="0" fontId="8" fillId="11" borderId="37" xfId="0" applyFont="1" applyFill="1" applyBorder="1" applyAlignment="1">
      <alignment horizontal="right" vertical="center"/>
    </xf>
    <xf numFmtId="0" fontId="6" fillId="11" borderId="69" xfId="0" quotePrefix="1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right" vertical="center"/>
    </xf>
    <xf numFmtId="4" fontId="6" fillId="11" borderId="31" xfId="0" applyNumberFormat="1" applyFont="1" applyFill="1" applyBorder="1" applyAlignment="1">
      <alignment horizontal="right" vertical="center"/>
    </xf>
    <xf numFmtId="4" fontId="6" fillId="11" borderId="21" xfId="0" applyNumberFormat="1" applyFont="1" applyFill="1" applyBorder="1" applyAlignment="1">
      <alignment horizontal="right" vertical="center"/>
    </xf>
    <xf numFmtId="4" fontId="6" fillId="11" borderId="32" xfId="0" applyNumberFormat="1" applyFont="1" applyFill="1" applyBorder="1" applyAlignment="1">
      <alignment horizontal="right" vertical="center"/>
    </xf>
    <xf numFmtId="4" fontId="6" fillId="11" borderId="16" xfId="0" applyNumberFormat="1" applyFont="1" applyFill="1" applyBorder="1" applyAlignment="1">
      <alignment horizontal="right" vertical="center"/>
    </xf>
    <xf numFmtId="4" fontId="6" fillId="11" borderId="35" xfId="0" applyNumberFormat="1" applyFont="1" applyFill="1" applyBorder="1" applyAlignment="1">
      <alignment horizontal="right" vertical="center"/>
    </xf>
    <xf numFmtId="4" fontId="35" fillId="0" borderId="15" xfId="1472" applyNumberFormat="1" applyFont="1" applyBorder="1" applyAlignment="1">
      <alignment horizontal="right" vertical="center"/>
    </xf>
    <xf numFmtId="4" fontId="35" fillId="0" borderId="21" xfId="1472" applyNumberFormat="1" applyFont="1" applyBorder="1" applyAlignment="1">
      <alignment horizontal="right" vertical="center"/>
    </xf>
    <xf numFmtId="4" fontId="35" fillId="0" borderId="32" xfId="1472" applyNumberFormat="1" applyFont="1" applyBorder="1" applyAlignment="1">
      <alignment horizontal="right" vertical="center"/>
    </xf>
    <xf numFmtId="0" fontId="33" fillId="11" borderId="41" xfId="0" applyFont="1" applyFill="1" applyBorder="1" applyAlignment="1" applyProtection="1">
      <alignment horizontal="right" vertical="center"/>
      <protection locked="0"/>
    </xf>
    <xf numFmtId="4" fontId="6" fillId="11" borderId="34" xfId="0" applyNumberFormat="1" applyFont="1" applyFill="1" applyBorder="1" applyAlignment="1">
      <alignment vertical="center"/>
    </xf>
    <xf numFmtId="4" fontId="6" fillId="11" borderId="16" xfId="0" applyNumberFormat="1" applyFont="1" applyFill="1" applyBorder="1" applyAlignment="1">
      <alignment vertical="center"/>
    </xf>
    <xf numFmtId="4" fontId="6" fillId="11" borderId="35" xfId="0" applyNumberFormat="1" applyFont="1" applyFill="1" applyBorder="1" applyAlignment="1">
      <alignment vertical="center"/>
    </xf>
    <xf numFmtId="0" fontId="33" fillId="11" borderId="0" xfId="0" applyFont="1" applyFill="1" applyAlignment="1" applyProtection="1">
      <alignment horizontal="right" vertical="center"/>
      <protection locked="0"/>
    </xf>
    <xf numFmtId="4" fontId="35" fillId="11" borderId="34" xfId="1472" applyNumberFormat="1" applyFont="1" applyFill="1" applyBorder="1" applyAlignment="1">
      <alignment horizontal="right" vertical="center"/>
    </xf>
    <xf numFmtId="4" fontId="35" fillId="11" borderId="16" xfId="1472" applyNumberFormat="1" applyFont="1" applyFill="1" applyBorder="1" applyAlignment="1">
      <alignment horizontal="right" vertical="center"/>
    </xf>
    <xf numFmtId="4" fontId="6" fillId="11" borderId="21" xfId="0" applyNumberFormat="1" applyFont="1" applyFill="1" applyBorder="1" applyAlignment="1" applyProtection="1">
      <alignment horizontal="right" vertical="center"/>
      <protection locked="0"/>
    </xf>
    <xf numFmtId="4" fontId="6" fillId="11" borderId="32" xfId="0" applyNumberFormat="1" applyFont="1" applyFill="1" applyBorder="1" applyAlignment="1" applyProtection="1">
      <alignment horizontal="right" vertical="center"/>
      <protection locked="0"/>
    </xf>
    <xf numFmtId="4" fontId="35" fillId="11" borderId="35" xfId="1472" applyNumberFormat="1" applyFont="1" applyFill="1" applyBorder="1" applyAlignment="1">
      <alignment horizontal="right" vertical="center"/>
    </xf>
    <xf numFmtId="4" fontId="35" fillId="11" borderId="15" xfId="1472" applyNumberFormat="1" applyFont="1" applyFill="1" applyBorder="1" applyAlignment="1">
      <alignment horizontal="right" vertical="center"/>
    </xf>
    <xf numFmtId="4" fontId="35" fillId="11" borderId="82" xfId="1472" applyNumberFormat="1" applyFont="1" applyFill="1" applyBorder="1" applyAlignment="1">
      <alignment horizontal="right" vertical="center"/>
    </xf>
    <xf numFmtId="4" fontId="35" fillId="11" borderId="21" xfId="1472" applyNumberFormat="1" applyFont="1" applyFill="1" applyBorder="1" applyAlignment="1">
      <alignment horizontal="right" vertical="center"/>
    </xf>
    <xf numFmtId="4" fontId="35" fillId="11" borderId="32" xfId="1472" applyNumberFormat="1" applyFont="1" applyFill="1" applyBorder="1" applyAlignment="1">
      <alignment horizontal="right" vertical="center"/>
    </xf>
    <xf numFmtId="4" fontId="6" fillId="11" borderId="15" xfId="0" applyNumberFormat="1" applyFont="1" applyFill="1" applyBorder="1" applyAlignment="1">
      <alignment vertical="center"/>
    </xf>
    <xf numFmtId="0" fontId="6" fillId="11" borderId="6" xfId="0" applyFont="1" applyFill="1" applyBorder="1" applyAlignment="1">
      <alignment vertical="top" wrapText="1"/>
    </xf>
    <xf numFmtId="4" fontId="35" fillId="11" borderId="15" xfId="1472" applyNumberFormat="1" applyFont="1" applyFill="1" applyBorder="1" applyAlignment="1">
      <alignment horizontal="right" vertical="center" wrapText="1"/>
    </xf>
    <xf numFmtId="4" fontId="35" fillId="11" borderId="16" xfId="1472" applyNumberFormat="1" applyFont="1" applyFill="1" applyBorder="1" applyAlignment="1">
      <alignment horizontal="right" vertical="center" wrapText="1"/>
    </xf>
    <xf numFmtId="4" fontId="35" fillId="11" borderId="82" xfId="1472" applyNumberFormat="1" applyFont="1" applyFill="1" applyBorder="1" applyAlignment="1">
      <alignment horizontal="right" vertical="center" wrapText="1"/>
    </xf>
    <xf numFmtId="0" fontId="6" fillId="11" borderId="49" xfId="0" applyFont="1" applyFill="1" applyBorder="1" applyAlignment="1">
      <alignment vertical="top" wrapText="1"/>
    </xf>
    <xf numFmtId="0" fontId="6" fillId="11" borderId="51" xfId="0" applyFont="1" applyFill="1" applyBorder="1" applyAlignment="1">
      <alignment horizontal="left" vertical="top" wrapText="1"/>
    </xf>
    <xf numFmtId="0" fontId="6" fillId="11" borderId="6" xfId="0" applyFont="1" applyFill="1" applyBorder="1" applyAlignment="1">
      <alignment horizontal="left" vertical="top" wrapText="1"/>
    </xf>
    <xf numFmtId="4" fontId="6" fillId="11" borderId="34" xfId="0" applyNumberFormat="1" applyFont="1" applyFill="1" applyBorder="1" applyAlignment="1" applyProtection="1">
      <alignment vertical="center"/>
      <protection locked="0"/>
    </xf>
    <xf numFmtId="4" fontId="6" fillId="11" borderId="16" xfId="0" applyNumberFormat="1" applyFont="1" applyFill="1" applyBorder="1" applyAlignment="1" applyProtection="1">
      <alignment vertical="center"/>
      <protection locked="0"/>
    </xf>
    <xf numFmtId="4" fontId="6" fillId="11" borderId="35" xfId="0" applyNumberFormat="1" applyFont="1" applyFill="1" applyBorder="1" applyAlignment="1" applyProtection="1">
      <alignment vertical="center"/>
      <protection locked="0"/>
    </xf>
    <xf numFmtId="4" fontId="6" fillId="11" borderId="34" xfId="0" applyNumberFormat="1" applyFont="1" applyFill="1" applyBorder="1" applyAlignment="1" applyProtection="1">
      <alignment horizontal="right" vertical="center"/>
      <protection locked="0"/>
    </xf>
    <xf numFmtId="4" fontId="6" fillId="11" borderId="16" xfId="0" applyNumberFormat="1" applyFont="1" applyFill="1" applyBorder="1" applyAlignment="1" applyProtection="1">
      <alignment horizontal="right" vertical="center"/>
      <protection locked="0"/>
    </xf>
    <xf numFmtId="0" fontId="6" fillId="11" borderId="49" xfId="0" applyFont="1" applyFill="1" applyBorder="1" applyAlignment="1">
      <alignment horizontal="left" vertical="top" wrapText="1"/>
    </xf>
    <xf numFmtId="4" fontId="6" fillId="11" borderId="15" xfId="747" applyNumberFormat="1" applyFont="1" applyFill="1" applyBorder="1" applyAlignment="1">
      <alignment vertical="center"/>
    </xf>
    <xf numFmtId="0" fontId="6" fillId="11" borderId="51" xfId="0" applyFont="1" applyFill="1" applyBorder="1" applyAlignment="1">
      <alignment horizontal="left" vertical="center" wrapText="1"/>
    </xf>
    <xf numFmtId="4" fontId="35" fillId="11" borderId="34" xfId="1472" applyNumberFormat="1" applyFont="1" applyFill="1" applyBorder="1" applyAlignment="1">
      <alignment horizontal="right" vertical="center" wrapText="1"/>
    </xf>
    <xf numFmtId="4" fontId="6" fillId="11" borderId="15" xfId="0" applyNumberFormat="1" applyFont="1" applyFill="1" applyBorder="1" applyAlignment="1" applyProtection="1">
      <alignment horizontal="right" vertical="center"/>
      <protection locked="0"/>
    </xf>
    <xf numFmtId="4" fontId="6" fillId="11" borderId="35" xfId="0" applyNumberFormat="1" applyFont="1" applyFill="1" applyBorder="1" applyAlignment="1" applyProtection="1">
      <alignment horizontal="right" vertical="center"/>
      <protection locked="0"/>
    </xf>
    <xf numFmtId="4" fontId="6" fillId="11" borderId="14" xfId="747" applyNumberFormat="1" applyFont="1" applyFill="1" applyBorder="1" applyAlignment="1">
      <alignment vertical="center"/>
    </xf>
    <xf numFmtId="4" fontId="6" fillId="11" borderId="21" xfId="747" applyNumberFormat="1" applyFont="1" applyFill="1" applyBorder="1" applyAlignment="1">
      <alignment vertical="center"/>
    </xf>
    <xf numFmtId="4" fontId="6" fillId="11" borderId="32" xfId="747" applyNumberFormat="1" applyFont="1" applyFill="1" applyBorder="1" applyAlignment="1">
      <alignment vertical="center"/>
    </xf>
    <xf numFmtId="4" fontId="6" fillId="11" borderId="34" xfId="747" applyNumberFormat="1" applyFont="1" applyFill="1" applyBorder="1" applyAlignment="1">
      <alignment vertical="center"/>
    </xf>
    <xf numFmtId="4" fontId="6" fillId="11" borderId="31" xfId="0" applyNumberFormat="1" applyFont="1" applyFill="1" applyBorder="1" applyAlignment="1" applyProtection="1">
      <alignment horizontal="right" vertical="center"/>
      <protection locked="0"/>
    </xf>
    <xf numFmtId="4" fontId="8" fillId="11" borderId="302" xfId="0" applyNumberFormat="1" applyFont="1" applyFill="1" applyBorder="1" applyAlignment="1">
      <alignment vertical="center"/>
    </xf>
    <xf numFmtId="4" fontId="35" fillId="11" borderId="31" xfId="1472" applyNumberFormat="1" applyFont="1" applyFill="1" applyBorder="1" applyAlignment="1">
      <alignment horizontal="right" vertical="center"/>
    </xf>
    <xf numFmtId="4" fontId="6" fillId="11" borderId="15" xfId="0" applyNumberFormat="1" applyFont="1" applyFill="1" applyBorder="1" applyAlignment="1" applyProtection="1">
      <alignment vertical="center"/>
      <protection locked="0"/>
    </xf>
    <xf numFmtId="4" fontId="6" fillId="11" borderId="82" xfId="0" applyNumberFormat="1" applyFont="1" applyFill="1" applyBorder="1" applyAlignment="1" applyProtection="1">
      <alignment vertical="center"/>
      <protection locked="0"/>
    </xf>
    <xf numFmtId="4" fontId="35" fillId="11" borderId="15" xfId="1472" applyNumberFormat="1" applyFont="1" applyFill="1" applyBorder="1" applyAlignment="1">
      <alignment vertical="center" wrapText="1"/>
    </xf>
    <xf numFmtId="4" fontId="35" fillId="11" borderId="16" xfId="1472" applyNumberFormat="1" applyFont="1" applyFill="1" applyBorder="1" applyAlignment="1">
      <alignment vertical="center" wrapText="1"/>
    </xf>
    <xf numFmtId="4" fontId="35" fillId="11" borderId="82" xfId="1472" applyNumberFormat="1" applyFont="1" applyFill="1" applyBorder="1" applyAlignment="1">
      <alignment vertical="center" wrapText="1"/>
    </xf>
    <xf numFmtId="0" fontId="33" fillId="11" borderId="42" xfId="0" applyFont="1" applyFill="1" applyBorder="1" applyAlignment="1" applyProtection="1">
      <alignment horizontal="right" vertical="center"/>
      <protection locked="0"/>
    </xf>
    <xf numFmtId="4" fontId="8" fillId="11" borderId="43" xfId="0" applyNumberFormat="1" applyFont="1" applyFill="1" applyBorder="1" applyAlignment="1">
      <alignment vertical="center"/>
    </xf>
    <xf numFmtId="4" fontId="8" fillId="11" borderId="44" xfId="0" applyNumberFormat="1" applyFont="1" applyFill="1" applyBorder="1" applyAlignment="1">
      <alignment vertical="center"/>
    </xf>
    <xf numFmtId="4" fontId="8" fillId="11" borderId="45" xfId="0" applyNumberFormat="1" applyFont="1" applyFill="1" applyBorder="1" applyAlignment="1">
      <alignment vertical="center"/>
    </xf>
    <xf numFmtId="4" fontId="8" fillId="11" borderId="88" xfId="0" applyNumberFormat="1" applyFont="1" applyFill="1" applyBorder="1" applyAlignment="1">
      <alignment vertical="center"/>
    </xf>
    <xf numFmtId="4" fontId="8" fillId="11" borderId="34" xfId="0" applyNumberFormat="1" applyFont="1" applyFill="1" applyBorder="1" applyAlignment="1">
      <alignment vertical="center"/>
    </xf>
    <xf numFmtId="4" fontId="8" fillId="11" borderId="16" xfId="0" applyNumberFormat="1" applyFont="1" applyFill="1" applyBorder="1" applyAlignment="1">
      <alignment vertical="center"/>
    </xf>
    <xf numFmtId="4" fontId="8" fillId="11" borderId="35" xfId="0" applyNumberFormat="1" applyFont="1" applyFill="1" applyBorder="1" applyAlignment="1">
      <alignment vertical="center"/>
    </xf>
    <xf numFmtId="0" fontId="33" fillId="11" borderId="12" xfId="0" applyFont="1" applyFill="1" applyBorder="1" applyAlignment="1" applyProtection="1">
      <alignment horizontal="right" vertical="center"/>
      <protection locked="0"/>
    </xf>
    <xf numFmtId="4" fontId="8" fillId="11" borderId="46" xfId="0" applyNumberFormat="1" applyFont="1" applyFill="1" applyBorder="1" applyAlignment="1">
      <alignment vertical="center"/>
    </xf>
    <xf numFmtId="4" fontId="8" fillId="11" borderId="47" xfId="0" applyNumberFormat="1" applyFont="1" applyFill="1" applyBorder="1" applyAlignment="1">
      <alignment vertical="center"/>
    </xf>
    <xf numFmtId="4" fontId="8" fillId="11" borderId="9" xfId="0" applyNumberFormat="1" applyFont="1" applyFill="1" applyBorder="1" applyAlignment="1">
      <alignment vertical="center"/>
    </xf>
    <xf numFmtId="4" fontId="33" fillId="11" borderId="29" xfId="0" applyNumberFormat="1" applyFont="1" applyFill="1" applyBorder="1" applyAlignment="1" applyProtection="1">
      <alignment horizontal="right" vertical="center"/>
      <protection locked="0"/>
    </xf>
    <xf numFmtId="4" fontId="33" fillId="11" borderId="27" xfId="0" applyNumberFormat="1" applyFont="1" applyFill="1" applyBorder="1" applyAlignment="1" applyProtection="1">
      <alignment horizontal="right" vertical="center"/>
      <protection locked="0"/>
    </xf>
    <xf numFmtId="4" fontId="33" fillId="11" borderId="26" xfId="0" applyNumberFormat="1" applyFont="1" applyFill="1" applyBorder="1" applyAlignment="1" applyProtection="1">
      <alignment horizontal="right" vertical="center"/>
      <protection locked="0"/>
    </xf>
    <xf numFmtId="0" fontId="40" fillId="11" borderId="0" xfId="0" applyFont="1" applyFill="1" applyAlignment="1">
      <alignment horizontal="left" vertical="center"/>
    </xf>
    <xf numFmtId="0" fontId="93" fillId="27" borderId="0" xfId="1950" applyFont="1" applyFill="1" applyAlignment="1">
      <alignment vertical="center" wrapText="1"/>
    </xf>
    <xf numFmtId="0" fontId="93" fillId="27" borderId="0" xfId="1951" applyFont="1" applyFill="1" applyAlignment="1">
      <alignment horizontal="left" vertical="center" wrapText="1"/>
    </xf>
    <xf numFmtId="4" fontId="93" fillId="0" borderId="0" xfId="1952" applyNumberFormat="1" applyFont="1" applyAlignment="1">
      <alignment horizontal="right" vertical="center"/>
    </xf>
    <xf numFmtId="4" fontId="93" fillId="0" borderId="0" xfId="1953" applyNumberFormat="1" applyFont="1" applyAlignment="1">
      <alignment horizontal="right" vertical="center"/>
    </xf>
    <xf numFmtId="4" fontId="93" fillId="0" borderId="0" xfId="1954" applyNumberFormat="1" applyFont="1" applyAlignment="1">
      <alignment horizontal="right" vertical="center"/>
    </xf>
    <xf numFmtId="0" fontId="93" fillId="27" borderId="0" xfId="1955" applyFont="1" applyFill="1" applyAlignment="1">
      <alignment vertical="center" wrapText="1"/>
    </xf>
    <xf numFmtId="0" fontId="93" fillId="27" borderId="0" xfId="1956" applyFont="1" applyFill="1" applyAlignment="1">
      <alignment horizontal="left" vertical="center" wrapText="1"/>
    </xf>
    <xf numFmtId="4" fontId="93" fillId="0" borderId="0" xfId="1957" applyNumberFormat="1" applyFont="1" applyAlignment="1">
      <alignment horizontal="right" vertical="center"/>
    </xf>
    <xf numFmtId="4" fontId="93" fillId="0" borderId="0" xfId="1958" applyNumberFormat="1" applyFont="1" applyAlignment="1">
      <alignment horizontal="right" vertical="center"/>
    </xf>
    <xf numFmtId="4" fontId="93" fillId="0" borderId="0" xfId="1959" applyNumberFormat="1" applyFont="1" applyAlignment="1">
      <alignment horizontal="right" vertical="center"/>
    </xf>
    <xf numFmtId="180" fontId="0" fillId="0" borderId="0" xfId="0" applyNumberFormat="1" applyAlignment="1">
      <alignment vertical="center"/>
    </xf>
    <xf numFmtId="4" fontId="93" fillId="0" borderId="0" xfId="1960" applyNumberFormat="1" applyFont="1" applyAlignment="1">
      <alignment horizontal="left" vertical="center" wrapText="1"/>
    </xf>
    <xf numFmtId="0" fontId="17" fillId="11" borderId="304" xfId="0" quotePrefix="1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vertical="center"/>
    </xf>
    <xf numFmtId="0" fontId="93" fillId="27" borderId="0" xfId="1961" applyFont="1" applyFill="1" applyAlignment="1">
      <alignment vertical="center" wrapText="1"/>
    </xf>
    <xf numFmtId="0" fontId="93" fillId="27" borderId="0" xfId="1962" applyFont="1" applyFill="1" applyAlignment="1">
      <alignment horizontal="left" vertical="center" wrapText="1"/>
    </xf>
    <xf numFmtId="4" fontId="93" fillId="0" borderId="0" xfId="1963" applyNumberFormat="1" applyFont="1" applyAlignment="1">
      <alignment horizontal="right" vertical="center"/>
    </xf>
    <xf numFmtId="4" fontId="93" fillId="0" borderId="0" xfId="1964" applyNumberFormat="1" applyFont="1" applyAlignment="1">
      <alignment horizontal="right" vertical="center"/>
    </xf>
    <xf numFmtId="4" fontId="93" fillId="0" borderId="0" xfId="1965" applyNumberFormat="1" applyFont="1" applyAlignment="1">
      <alignment horizontal="right" vertical="center"/>
    </xf>
    <xf numFmtId="4" fontId="93" fillId="0" borderId="0" xfId="1966" applyNumberFormat="1" applyFont="1" applyAlignment="1">
      <alignment horizontal="left" vertical="center" wrapText="1"/>
    </xf>
    <xf numFmtId="0" fontId="0" fillId="26" borderId="0" xfId="0" applyFill="1" applyAlignment="1">
      <alignment vertical="center"/>
    </xf>
    <xf numFmtId="0" fontId="17" fillId="26" borderId="10" xfId="0" quotePrefix="1" applyFont="1" applyFill="1" applyBorder="1" applyAlignment="1">
      <alignment horizontal="center" vertical="center"/>
    </xf>
    <xf numFmtId="0" fontId="17" fillId="26" borderId="0" xfId="0" applyFont="1" applyFill="1" applyAlignment="1">
      <alignment vertical="center"/>
    </xf>
    <xf numFmtId="0" fontId="17" fillId="26" borderId="304" xfId="0" quotePrefix="1" applyFont="1" applyFill="1" applyBorder="1" applyAlignment="1">
      <alignment horizontal="center" vertical="center"/>
    </xf>
    <xf numFmtId="0" fontId="17" fillId="26" borderId="19" xfId="0" applyFont="1" applyFill="1" applyBorder="1" applyAlignment="1">
      <alignment vertical="center"/>
    </xf>
    <xf numFmtId="4" fontId="93" fillId="0" borderId="0" xfId="1967" applyNumberFormat="1" applyFont="1" applyAlignment="1">
      <alignment horizontal="left" vertical="center" wrapText="1"/>
    </xf>
    <xf numFmtId="0" fontId="17" fillId="26" borderId="161" xfId="0" applyFont="1" applyFill="1" applyBorder="1" applyAlignment="1">
      <alignment vertical="center"/>
    </xf>
    <xf numFmtId="201" fontId="88" fillId="0" borderId="0" xfId="1623" applyNumberFormat="1" applyFont="1" applyAlignment="1">
      <alignment vertical="center"/>
    </xf>
    <xf numFmtId="0" fontId="93" fillId="27" borderId="0" xfId="1968" applyFont="1" applyFill="1" applyAlignment="1">
      <alignment vertical="center" wrapText="1"/>
    </xf>
    <xf numFmtId="0" fontId="93" fillId="27" borderId="0" xfId="1969" applyFont="1" applyFill="1" applyAlignment="1">
      <alignment horizontal="left" vertical="center" wrapText="1"/>
    </xf>
    <xf numFmtId="4" fontId="93" fillId="0" borderId="0" xfId="1970" applyNumberFormat="1" applyFont="1" applyAlignment="1">
      <alignment horizontal="right" vertical="center"/>
    </xf>
    <xf numFmtId="4" fontId="93" fillId="0" borderId="0" xfId="1971" applyNumberFormat="1" applyFont="1" applyAlignment="1">
      <alignment horizontal="right" vertical="center"/>
    </xf>
    <xf numFmtId="4" fontId="93" fillId="0" borderId="0" xfId="1972" applyNumberFormat="1" applyFont="1" applyAlignment="1">
      <alignment horizontal="right" vertical="center"/>
    </xf>
    <xf numFmtId="43" fontId="88" fillId="0" borderId="0" xfId="1623" applyFont="1" applyAlignment="1">
      <alignment vertical="center"/>
    </xf>
    <xf numFmtId="0" fontId="8" fillId="26" borderId="0" xfId="0" applyFont="1" applyFill="1" applyAlignment="1">
      <alignment horizontal="center" vertical="center"/>
    </xf>
    <xf numFmtId="4" fontId="8" fillId="26" borderId="0" xfId="0" applyNumberFormat="1" applyFont="1" applyFill="1" applyAlignment="1">
      <alignment vertical="center"/>
    </xf>
    <xf numFmtId="180" fontId="0" fillId="26" borderId="0" xfId="0" applyNumberFormat="1" applyFill="1" applyAlignment="1">
      <alignment vertical="center"/>
    </xf>
    <xf numFmtId="180" fontId="66" fillId="11" borderId="0" xfId="0" applyNumberFormat="1" applyFont="1" applyFill="1" applyAlignment="1">
      <alignment vertical="center"/>
    </xf>
    <xf numFmtId="180" fontId="95" fillId="0" borderId="0" xfId="0" applyNumberFormat="1" applyFont="1" applyAlignment="1">
      <alignment horizontal="right" vertical="center"/>
    </xf>
    <xf numFmtId="180" fontId="95" fillId="0" borderId="0" xfId="0" applyNumberFormat="1" applyFont="1" applyAlignment="1">
      <alignment vertical="center"/>
    </xf>
    <xf numFmtId="180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4" fontId="88" fillId="0" borderId="0" xfId="1223" applyNumberFormat="1" applyFont="1" applyAlignment="1">
      <alignment vertical="center"/>
    </xf>
    <xf numFmtId="2" fontId="95" fillId="0" borderId="0" xfId="0" applyNumberFormat="1" applyFont="1" applyAlignment="1">
      <alignment horizontal="left" vertical="center"/>
    </xf>
    <xf numFmtId="2" fontId="88" fillId="0" borderId="0" xfId="0" applyNumberFormat="1" applyFont="1" applyAlignment="1">
      <alignment horizontal="right" vertical="center"/>
    </xf>
    <xf numFmtId="0" fontId="0" fillId="26" borderId="0" xfId="0" applyFill="1" applyAlignment="1">
      <alignment horizontal="center" vertical="center"/>
    </xf>
    <xf numFmtId="180" fontId="88" fillId="0" borderId="0" xfId="0" applyNumberFormat="1" applyFont="1" applyAlignment="1">
      <alignment vertical="center"/>
    </xf>
    <xf numFmtId="2" fontId="95" fillId="0" borderId="0" xfId="0" applyNumberFormat="1" applyFont="1" applyAlignment="1">
      <alignment horizontal="right" vertical="center"/>
    </xf>
    <xf numFmtId="4" fontId="88" fillId="0" borderId="0" xfId="1224" applyNumberFormat="1" applyFont="1" applyAlignment="1">
      <alignment vertical="center"/>
    </xf>
    <xf numFmtId="180" fontId="95" fillId="0" borderId="0" xfId="0" applyNumberFormat="1" applyFont="1" applyAlignment="1">
      <alignment horizontal="left" vertical="center"/>
    </xf>
    <xf numFmtId="0" fontId="74" fillId="0" borderId="0" xfId="1228" applyFont="1" applyBorder="1"/>
    <xf numFmtId="189" fontId="66" fillId="0" borderId="0" xfId="0" applyNumberFormat="1" applyFont="1" applyBorder="1"/>
    <xf numFmtId="4" fontId="66" fillId="0" borderId="0" xfId="1475" applyNumberFormat="1" applyFont="1" applyBorder="1"/>
    <xf numFmtId="0" fontId="66" fillId="0" borderId="0" xfId="1328" applyFont="1" applyBorder="1"/>
    <xf numFmtId="0" fontId="66" fillId="0" borderId="0" xfId="1456" applyFont="1" applyBorder="1"/>
    <xf numFmtId="0" fontId="72" fillId="0" borderId="0" xfId="0" applyFont="1" applyBorder="1" applyAlignment="1">
      <alignment horizontal="center"/>
    </xf>
    <xf numFmtId="1" fontId="66" fillId="0" borderId="0" xfId="0" applyNumberFormat="1" applyFont="1" applyBorder="1"/>
    <xf numFmtId="0" fontId="66" fillId="0" borderId="0" xfId="1475" applyFont="1" applyBorder="1"/>
    <xf numFmtId="3" fontId="66" fillId="0" borderId="0" xfId="0" applyNumberFormat="1" applyFont="1" applyBorder="1"/>
    <xf numFmtId="3" fontId="70" fillId="0" borderId="0" xfId="0" applyNumberFormat="1" applyFont="1" applyBorder="1"/>
    <xf numFmtId="168" fontId="66" fillId="0" borderId="0" xfId="1499" applyNumberFormat="1" applyFont="1" applyBorder="1"/>
    <xf numFmtId="0" fontId="82" fillId="11" borderId="7" xfId="0" applyFont="1" applyFill="1" applyBorder="1" applyAlignment="1">
      <alignment horizontal="left" vertical="center"/>
    </xf>
    <xf numFmtId="0" fontId="6" fillId="11" borderId="15" xfId="0" applyFont="1" applyFill="1" applyBorder="1" applyAlignment="1">
      <alignment vertical="center"/>
    </xf>
    <xf numFmtId="0" fontId="0" fillId="11" borderId="113" xfId="0" applyFill="1" applyBorder="1" applyAlignment="1">
      <alignment horizontal="center" vertical="center"/>
    </xf>
    <xf numFmtId="0" fontId="6" fillId="11" borderId="7" xfId="0" applyFont="1" applyFill="1" applyBorder="1" applyAlignment="1">
      <alignment horizontal="left" vertical="center"/>
    </xf>
    <xf numFmtId="0" fontId="6" fillId="11" borderId="160" xfId="0" applyFont="1" applyFill="1" applyBorder="1" applyAlignment="1">
      <alignment horizontal="left" vertical="center"/>
    </xf>
    <xf numFmtId="0" fontId="6" fillId="11" borderId="19" xfId="0" applyFont="1" applyFill="1" applyBorder="1" applyAlignment="1">
      <alignment vertical="center"/>
    </xf>
    <xf numFmtId="2" fontId="6" fillId="11" borderId="19" xfId="0" applyNumberFormat="1" applyFont="1" applyFill="1" applyBorder="1" applyAlignment="1">
      <alignment horizontal="center" vertical="center"/>
    </xf>
    <xf numFmtId="2" fontId="6" fillId="11" borderId="173" xfId="0" applyNumberFormat="1" applyFont="1" applyFill="1" applyBorder="1" applyAlignment="1">
      <alignment horizontal="center" vertical="center"/>
    </xf>
    <xf numFmtId="2" fontId="6" fillId="11" borderId="89" xfId="0" applyNumberFormat="1" applyFont="1" applyFill="1" applyBorder="1" applyAlignment="1">
      <alignment horizontal="center" vertical="center"/>
    </xf>
    <xf numFmtId="0" fontId="0" fillId="11" borderId="356" xfId="0" applyFill="1" applyBorder="1" applyAlignment="1">
      <alignment horizontal="center" vertical="center"/>
    </xf>
    <xf numFmtId="0" fontId="8" fillId="11" borderId="144" xfId="0" applyFont="1" applyFill="1" applyBorder="1" applyAlignment="1">
      <alignment horizontal="right" vertical="center"/>
    </xf>
    <xf numFmtId="0" fontId="8" fillId="11" borderId="210" xfId="0" applyFont="1" applyFill="1" applyBorder="1" applyAlignment="1">
      <alignment horizontal="right" vertical="center"/>
    </xf>
    <xf numFmtId="2" fontId="8" fillId="11" borderId="19" xfId="0" applyNumberFormat="1" applyFont="1" applyFill="1" applyBorder="1" applyAlignment="1">
      <alignment horizontal="center" vertical="center"/>
    </xf>
    <xf numFmtId="2" fontId="8" fillId="11" borderId="173" xfId="0" applyNumberFormat="1" applyFont="1" applyFill="1" applyBorder="1" applyAlignment="1">
      <alignment horizontal="center" vertical="center"/>
    </xf>
    <xf numFmtId="2" fontId="8" fillId="11" borderId="89" xfId="0" applyNumberFormat="1" applyFont="1" applyFill="1" applyBorder="1" applyAlignment="1">
      <alignment horizontal="center" vertical="center"/>
    </xf>
    <xf numFmtId="0" fontId="82" fillId="11" borderId="0" xfId="0" applyFont="1" applyFill="1" applyAlignment="1">
      <alignment horizontal="left" vertical="center"/>
    </xf>
    <xf numFmtId="2" fontId="8" fillId="11" borderId="130" xfId="0" applyNumberFormat="1" applyFont="1" applyFill="1" applyBorder="1" applyAlignment="1">
      <alignment horizontal="center" vertical="center"/>
    </xf>
    <xf numFmtId="2" fontId="8" fillId="11" borderId="209" xfId="0" applyNumberFormat="1" applyFont="1" applyFill="1" applyBorder="1" applyAlignment="1">
      <alignment horizontal="center" vertical="center"/>
    </xf>
    <xf numFmtId="2" fontId="8" fillId="11" borderId="114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 vertical="center"/>
    </xf>
    <xf numFmtId="0" fontId="8" fillId="11" borderId="356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 vertical="center" wrapText="1"/>
    </xf>
    <xf numFmtId="0" fontId="8" fillId="11" borderId="144" xfId="0" applyFont="1" applyFill="1" applyBorder="1" applyAlignment="1">
      <alignment horizontal="right" vertical="center" wrapText="1"/>
    </xf>
    <xf numFmtId="0" fontId="8" fillId="11" borderId="210" xfId="0" applyFont="1" applyFill="1" applyBorder="1" applyAlignment="1">
      <alignment horizontal="right" vertical="center" wrapText="1"/>
    </xf>
    <xf numFmtId="2" fontId="6" fillId="11" borderId="6" xfId="0" applyNumberFormat="1" applyFont="1" applyFill="1" applyBorder="1" applyAlignment="1">
      <alignment horizontal="center" vertical="center"/>
    </xf>
    <xf numFmtId="0" fontId="0" fillId="11" borderId="189" xfId="0" applyFill="1" applyBorder="1" applyAlignment="1">
      <alignment horizontal="center" vertical="center"/>
    </xf>
    <xf numFmtId="0" fontId="8" fillId="11" borderId="145" xfId="0" applyFont="1" applyFill="1" applyBorder="1" applyAlignment="1">
      <alignment horizontal="right" vertical="center"/>
    </xf>
    <xf numFmtId="0" fontId="8" fillId="11" borderId="164" xfId="0" applyFont="1" applyFill="1" applyBorder="1" applyAlignment="1">
      <alignment horizontal="right" vertical="center"/>
    </xf>
    <xf numFmtId="2" fontId="8" fillId="11" borderId="132" xfId="0" applyNumberFormat="1" applyFont="1" applyFill="1" applyBorder="1" applyAlignment="1">
      <alignment horizontal="center" vertical="center"/>
    </xf>
    <xf numFmtId="2" fontId="8" fillId="11" borderId="143" xfId="0" applyNumberFormat="1" applyFont="1" applyFill="1" applyBorder="1" applyAlignment="1">
      <alignment horizontal="center" vertical="center"/>
    </xf>
    <xf numFmtId="2" fontId="8" fillId="11" borderId="174" xfId="0" applyNumberFormat="1" applyFont="1" applyFill="1" applyBorder="1" applyAlignment="1">
      <alignment horizontal="center" vertical="center"/>
    </xf>
    <xf numFmtId="2" fontId="8" fillId="11" borderId="133" xfId="0" applyNumberFormat="1" applyFont="1" applyFill="1" applyBorder="1" applyAlignment="1">
      <alignment horizontal="center" vertical="center"/>
    </xf>
    <xf numFmtId="0" fontId="8" fillId="11" borderId="75" xfId="0" applyFont="1" applyFill="1" applyBorder="1" applyAlignment="1">
      <alignment vertical="center"/>
    </xf>
    <xf numFmtId="2" fontId="0" fillId="11" borderId="75" xfId="0" applyNumberFormat="1" applyFill="1" applyBorder="1" applyAlignment="1">
      <alignment horizontal="center" vertical="center"/>
    </xf>
    <xf numFmtId="2" fontId="0" fillId="11" borderId="150" xfId="0" applyNumberFormat="1" applyFill="1" applyBorder="1" applyAlignment="1">
      <alignment horizontal="center" vertical="center"/>
    </xf>
    <xf numFmtId="43" fontId="0" fillId="0" borderId="0" xfId="1623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8" fillId="11" borderId="74" xfId="0" applyFont="1" applyFill="1" applyBorder="1" applyAlignment="1">
      <alignment vertical="center"/>
    </xf>
    <xf numFmtId="2" fontId="0" fillId="11" borderId="74" xfId="0" applyNumberFormat="1" applyFill="1" applyBorder="1" applyAlignment="1">
      <alignment horizontal="center" vertical="center"/>
    </xf>
    <xf numFmtId="2" fontId="0" fillId="11" borderId="151" xfId="0" applyNumberFormat="1" applyFill="1" applyBorder="1" applyAlignment="1">
      <alignment horizontal="center" vertical="center"/>
    </xf>
    <xf numFmtId="0" fontId="8" fillId="11" borderId="108" xfId="0" applyFont="1" applyFill="1" applyBorder="1" applyAlignment="1">
      <alignment vertical="center"/>
    </xf>
    <xf numFmtId="2" fontId="0" fillId="11" borderId="108" xfId="0" applyNumberFormat="1" applyFill="1" applyBorder="1" applyAlignment="1">
      <alignment horizontal="center" vertical="center"/>
    </xf>
    <xf numFmtId="2" fontId="0" fillId="11" borderId="152" xfId="0" applyNumberFormat="1" applyFill="1" applyBorder="1" applyAlignment="1">
      <alignment horizontal="center" vertical="center"/>
    </xf>
    <xf numFmtId="0" fontId="8" fillId="11" borderId="274" xfId="0" applyFont="1" applyFill="1" applyBorder="1" applyAlignment="1">
      <alignment horizontal="center" vertical="center"/>
    </xf>
    <xf numFmtId="2" fontId="8" fillId="11" borderId="108" xfId="0" applyNumberFormat="1" applyFont="1" applyFill="1" applyBorder="1" applyAlignment="1">
      <alignment horizontal="center" vertical="center"/>
    </xf>
    <xf numFmtId="2" fontId="8" fillId="11" borderId="152" xfId="0" applyNumberFormat="1" applyFont="1" applyFill="1" applyBorder="1" applyAlignment="1">
      <alignment horizontal="center" vertical="center"/>
    </xf>
  </cellXfs>
  <cellStyles count="2012">
    <cellStyle name="20% - Énfasis1 10" xfId="1" xr:uid="{00000000-0005-0000-0000-000000000000}"/>
    <cellStyle name="20% - Énfasis1 10 2" xfId="2" xr:uid="{00000000-0005-0000-0000-000001000000}"/>
    <cellStyle name="20% - Énfasis1 11" xfId="3" xr:uid="{00000000-0005-0000-0000-000002000000}"/>
    <cellStyle name="20% - Énfasis1 11 2" xfId="4" xr:uid="{00000000-0005-0000-0000-000003000000}"/>
    <cellStyle name="20% - Énfasis1 12" xfId="5" xr:uid="{00000000-0005-0000-0000-000004000000}"/>
    <cellStyle name="20% - Énfasis1 12 2" xfId="6" xr:uid="{00000000-0005-0000-0000-000005000000}"/>
    <cellStyle name="20% - Énfasis1 13" xfId="7" xr:uid="{00000000-0005-0000-0000-000006000000}"/>
    <cellStyle name="20% - Énfasis1 13 2" xfId="8" xr:uid="{00000000-0005-0000-0000-000007000000}"/>
    <cellStyle name="20% - Énfasis1 2" xfId="9" xr:uid="{00000000-0005-0000-0000-000008000000}"/>
    <cellStyle name="20% - Énfasis1 2 10" xfId="10" xr:uid="{00000000-0005-0000-0000-000009000000}"/>
    <cellStyle name="20% - Énfasis1 2 11" xfId="11" xr:uid="{00000000-0005-0000-0000-00000A000000}"/>
    <cellStyle name="20% - Énfasis1 2 12" xfId="12" xr:uid="{00000000-0005-0000-0000-00000B000000}"/>
    <cellStyle name="20% - Énfasis1 2 13" xfId="13" xr:uid="{00000000-0005-0000-0000-00000C000000}"/>
    <cellStyle name="20% - Énfasis1 2 14" xfId="14" xr:uid="{00000000-0005-0000-0000-00000D000000}"/>
    <cellStyle name="20% - Énfasis1 2 2" xfId="15" xr:uid="{00000000-0005-0000-0000-00000E000000}"/>
    <cellStyle name="20% - Énfasis1 2 3" xfId="16" xr:uid="{00000000-0005-0000-0000-00000F000000}"/>
    <cellStyle name="20% - Énfasis1 2 4" xfId="17" xr:uid="{00000000-0005-0000-0000-000010000000}"/>
    <cellStyle name="20% - Énfasis1 2 5" xfId="18" xr:uid="{00000000-0005-0000-0000-000011000000}"/>
    <cellStyle name="20% - Énfasis1 2 6" xfId="19" xr:uid="{00000000-0005-0000-0000-000012000000}"/>
    <cellStyle name="20% - Énfasis1 2 7" xfId="20" xr:uid="{00000000-0005-0000-0000-000013000000}"/>
    <cellStyle name="20% - Énfasis1 2 8" xfId="21" xr:uid="{00000000-0005-0000-0000-000014000000}"/>
    <cellStyle name="20% - Énfasis1 2 9" xfId="22" xr:uid="{00000000-0005-0000-0000-000015000000}"/>
    <cellStyle name="20% - Énfasis1 3" xfId="23" xr:uid="{00000000-0005-0000-0000-000016000000}"/>
    <cellStyle name="20% - Énfasis1 3 2" xfId="24" xr:uid="{00000000-0005-0000-0000-000017000000}"/>
    <cellStyle name="20% - Énfasis1 4" xfId="25" xr:uid="{00000000-0005-0000-0000-000018000000}"/>
    <cellStyle name="20% - Énfasis1 4 2" xfId="26" xr:uid="{00000000-0005-0000-0000-000019000000}"/>
    <cellStyle name="20% - Énfasis1 4 3" xfId="27" xr:uid="{00000000-0005-0000-0000-00001A000000}"/>
    <cellStyle name="20% - Énfasis1 5" xfId="28" xr:uid="{00000000-0005-0000-0000-00001B000000}"/>
    <cellStyle name="20% - Énfasis1 5 2" xfId="29" xr:uid="{00000000-0005-0000-0000-00001C000000}"/>
    <cellStyle name="20% - Énfasis1 6" xfId="30" xr:uid="{00000000-0005-0000-0000-00001D000000}"/>
    <cellStyle name="20% - Énfasis1 6 2" xfId="31" xr:uid="{00000000-0005-0000-0000-00001E000000}"/>
    <cellStyle name="20% - Énfasis1 7" xfId="32" xr:uid="{00000000-0005-0000-0000-00001F000000}"/>
    <cellStyle name="20% - Énfasis1 7 2" xfId="33" xr:uid="{00000000-0005-0000-0000-000020000000}"/>
    <cellStyle name="20% - Énfasis1 8" xfId="34" xr:uid="{00000000-0005-0000-0000-000021000000}"/>
    <cellStyle name="20% - Énfasis1 8 2" xfId="35" xr:uid="{00000000-0005-0000-0000-000022000000}"/>
    <cellStyle name="20% - Énfasis1 9" xfId="36" xr:uid="{00000000-0005-0000-0000-000023000000}"/>
    <cellStyle name="20% - Énfasis1 9 2" xfId="37" xr:uid="{00000000-0005-0000-0000-000024000000}"/>
    <cellStyle name="20% - Énfasis2 10" xfId="38" xr:uid="{00000000-0005-0000-0000-000025000000}"/>
    <cellStyle name="20% - Énfasis2 10 2" xfId="39" xr:uid="{00000000-0005-0000-0000-000026000000}"/>
    <cellStyle name="20% - Énfasis2 11" xfId="40" xr:uid="{00000000-0005-0000-0000-000027000000}"/>
    <cellStyle name="20% - Énfasis2 11 2" xfId="41" xr:uid="{00000000-0005-0000-0000-000028000000}"/>
    <cellStyle name="20% - Énfasis2 12" xfId="42" xr:uid="{00000000-0005-0000-0000-000029000000}"/>
    <cellStyle name="20% - Énfasis2 12 2" xfId="43" xr:uid="{00000000-0005-0000-0000-00002A000000}"/>
    <cellStyle name="20% - Énfasis2 13" xfId="44" xr:uid="{00000000-0005-0000-0000-00002B000000}"/>
    <cellStyle name="20% - Énfasis2 13 2" xfId="45" xr:uid="{00000000-0005-0000-0000-00002C000000}"/>
    <cellStyle name="20% - Énfasis2 2" xfId="46" xr:uid="{00000000-0005-0000-0000-00002D000000}"/>
    <cellStyle name="20% - Énfasis2 2 10" xfId="47" xr:uid="{00000000-0005-0000-0000-00002E000000}"/>
    <cellStyle name="20% - Énfasis2 2 11" xfId="48" xr:uid="{00000000-0005-0000-0000-00002F000000}"/>
    <cellStyle name="20% - Énfasis2 2 12" xfId="49" xr:uid="{00000000-0005-0000-0000-000030000000}"/>
    <cellStyle name="20% - Énfasis2 2 13" xfId="50" xr:uid="{00000000-0005-0000-0000-000031000000}"/>
    <cellStyle name="20% - Énfasis2 2 14" xfId="51" xr:uid="{00000000-0005-0000-0000-000032000000}"/>
    <cellStyle name="20% - Énfasis2 2 2" xfId="52" xr:uid="{00000000-0005-0000-0000-000033000000}"/>
    <cellStyle name="20% - Énfasis2 2 3" xfId="53" xr:uid="{00000000-0005-0000-0000-000034000000}"/>
    <cellStyle name="20% - Énfasis2 2 4" xfId="54" xr:uid="{00000000-0005-0000-0000-000035000000}"/>
    <cellStyle name="20% - Énfasis2 2 5" xfId="55" xr:uid="{00000000-0005-0000-0000-000036000000}"/>
    <cellStyle name="20% - Énfasis2 2 6" xfId="56" xr:uid="{00000000-0005-0000-0000-000037000000}"/>
    <cellStyle name="20% - Énfasis2 2 7" xfId="57" xr:uid="{00000000-0005-0000-0000-000038000000}"/>
    <cellStyle name="20% - Énfasis2 2 8" xfId="58" xr:uid="{00000000-0005-0000-0000-000039000000}"/>
    <cellStyle name="20% - Énfasis2 2 9" xfId="59" xr:uid="{00000000-0005-0000-0000-00003A000000}"/>
    <cellStyle name="20% - Énfasis2 3" xfId="60" xr:uid="{00000000-0005-0000-0000-00003B000000}"/>
    <cellStyle name="20% - Énfasis2 3 2" xfId="61" xr:uid="{00000000-0005-0000-0000-00003C000000}"/>
    <cellStyle name="20% - Énfasis2 4" xfId="62" xr:uid="{00000000-0005-0000-0000-00003D000000}"/>
    <cellStyle name="20% - Énfasis2 4 2" xfId="63" xr:uid="{00000000-0005-0000-0000-00003E000000}"/>
    <cellStyle name="20% - Énfasis2 4 3" xfId="64" xr:uid="{00000000-0005-0000-0000-00003F000000}"/>
    <cellStyle name="20% - Énfasis2 5" xfId="65" xr:uid="{00000000-0005-0000-0000-000040000000}"/>
    <cellStyle name="20% - Énfasis2 5 2" xfId="66" xr:uid="{00000000-0005-0000-0000-000041000000}"/>
    <cellStyle name="20% - Énfasis2 6" xfId="67" xr:uid="{00000000-0005-0000-0000-000042000000}"/>
    <cellStyle name="20% - Énfasis2 6 2" xfId="68" xr:uid="{00000000-0005-0000-0000-000043000000}"/>
    <cellStyle name="20% - Énfasis2 7" xfId="69" xr:uid="{00000000-0005-0000-0000-000044000000}"/>
    <cellStyle name="20% - Énfasis2 7 2" xfId="70" xr:uid="{00000000-0005-0000-0000-000045000000}"/>
    <cellStyle name="20% - Énfasis2 8" xfId="71" xr:uid="{00000000-0005-0000-0000-000046000000}"/>
    <cellStyle name="20% - Énfasis2 8 2" xfId="72" xr:uid="{00000000-0005-0000-0000-000047000000}"/>
    <cellStyle name="20% - Énfasis2 9" xfId="73" xr:uid="{00000000-0005-0000-0000-000048000000}"/>
    <cellStyle name="20% - Énfasis2 9 2" xfId="74" xr:uid="{00000000-0005-0000-0000-000049000000}"/>
    <cellStyle name="20% - Énfasis3 10" xfId="75" xr:uid="{00000000-0005-0000-0000-00004A000000}"/>
    <cellStyle name="20% - Énfasis3 10 2" xfId="76" xr:uid="{00000000-0005-0000-0000-00004B000000}"/>
    <cellStyle name="20% - Énfasis3 11" xfId="77" xr:uid="{00000000-0005-0000-0000-00004C000000}"/>
    <cellStyle name="20% - Énfasis3 11 2" xfId="78" xr:uid="{00000000-0005-0000-0000-00004D000000}"/>
    <cellStyle name="20% - Énfasis3 12" xfId="79" xr:uid="{00000000-0005-0000-0000-00004E000000}"/>
    <cellStyle name="20% - Énfasis3 12 2" xfId="80" xr:uid="{00000000-0005-0000-0000-00004F000000}"/>
    <cellStyle name="20% - Énfasis3 13" xfId="81" xr:uid="{00000000-0005-0000-0000-000050000000}"/>
    <cellStyle name="20% - Énfasis3 13 2" xfId="82" xr:uid="{00000000-0005-0000-0000-000051000000}"/>
    <cellStyle name="20% - Énfasis3 2" xfId="83" xr:uid="{00000000-0005-0000-0000-000052000000}"/>
    <cellStyle name="20% - Énfasis3 2 10" xfId="84" xr:uid="{00000000-0005-0000-0000-000053000000}"/>
    <cellStyle name="20% - Énfasis3 2 11" xfId="85" xr:uid="{00000000-0005-0000-0000-000054000000}"/>
    <cellStyle name="20% - Énfasis3 2 12" xfId="86" xr:uid="{00000000-0005-0000-0000-000055000000}"/>
    <cellStyle name="20% - Énfasis3 2 13" xfId="87" xr:uid="{00000000-0005-0000-0000-000056000000}"/>
    <cellStyle name="20% - Énfasis3 2 14" xfId="88" xr:uid="{00000000-0005-0000-0000-000057000000}"/>
    <cellStyle name="20% - Énfasis3 2 2" xfId="89" xr:uid="{00000000-0005-0000-0000-000058000000}"/>
    <cellStyle name="20% - Énfasis3 2 3" xfId="90" xr:uid="{00000000-0005-0000-0000-000059000000}"/>
    <cellStyle name="20% - Énfasis3 2 4" xfId="91" xr:uid="{00000000-0005-0000-0000-00005A000000}"/>
    <cellStyle name="20% - Énfasis3 2 5" xfId="92" xr:uid="{00000000-0005-0000-0000-00005B000000}"/>
    <cellStyle name="20% - Énfasis3 2 6" xfId="93" xr:uid="{00000000-0005-0000-0000-00005C000000}"/>
    <cellStyle name="20% - Énfasis3 2 7" xfId="94" xr:uid="{00000000-0005-0000-0000-00005D000000}"/>
    <cellStyle name="20% - Énfasis3 2 8" xfId="95" xr:uid="{00000000-0005-0000-0000-00005E000000}"/>
    <cellStyle name="20% - Énfasis3 2 9" xfId="96" xr:uid="{00000000-0005-0000-0000-00005F000000}"/>
    <cellStyle name="20% - Énfasis3 3" xfId="97" xr:uid="{00000000-0005-0000-0000-000060000000}"/>
    <cellStyle name="20% - Énfasis3 3 2" xfId="98" xr:uid="{00000000-0005-0000-0000-000061000000}"/>
    <cellStyle name="20% - Énfasis3 4" xfId="99" xr:uid="{00000000-0005-0000-0000-000062000000}"/>
    <cellStyle name="20% - Énfasis3 4 2" xfId="100" xr:uid="{00000000-0005-0000-0000-000063000000}"/>
    <cellStyle name="20% - Énfasis3 4 3" xfId="101" xr:uid="{00000000-0005-0000-0000-000064000000}"/>
    <cellStyle name="20% - Énfasis3 5" xfId="102" xr:uid="{00000000-0005-0000-0000-000065000000}"/>
    <cellStyle name="20% - Énfasis3 5 2" xfId="103" xr:uid="{00000000-0005-0000-0000-000066000000}"/>
    <cellStyle name="20% - Énfasis3 6" xfId="104" xr:uid="{00000000-0005-0000-0000-000067000000}"/>
    <cellStyle name="20% - Énfasis3 6 2" xfId="105" xr:uid="{00000000-0005-0000-0000-000068000000}"/>
    <cellStyle name="20% - Énfasis3 7" xfId="106" xr:uid="{00000000-0005-0000-0000-000069000000}"/>
    <cellStyle name="20% - Énfasis3 7 2" xfId="107" xr:uid="{00000000-0005-0000-0000-00006A000000}"/>
    <cellStyle name="20% - Énfasis3 8" xfId="108" xr:uid="{00000000-0005-0000-0000-00006B000000}"/>
    <cellStyle name="20% - Énfasis3 8 2" xfId="109" xr:uid="{00000000-0005-0000-0000-00006C000000}"/>
    <cellStyle name="20% - Énfasis3 9" xfId="110" xr:uid="{00000000-0005-0000-0000-00006D000000}"/>
    <cellStyle name="20% - Énfasis3 9 2" xfId="111" xr:uid="{00000000-0005-0000-0000-00006E000000}"/>
    <cellStyle name="20% - Énfasis4 10" xfId="112" xr:uid="{00000000-0005-0000-0000-00006F000000}"/>
    <cellStyle name="20% - Énfasis4 10 2" xfId="113" xr:uid="{00000000-0005-0000-0000-000070000000}"/>
    <cellStyle name="20% - Énfasis4 11" xfId="114" xr:uid="{00000000-0005-0000-0000-000071000000}"/>
    <cellStyle name="20% - Énfasis4 11 2" xfId="115" xr:uid="{00000000-0005-0000-0000-000072000000}"/>
    <cellStyle name="20% - Énfasis4 12" xfId="116" xr:uid="{00000000-0005-0000-0000-000073000000}"/>
    <cellStyle name="20% - Énfasis4 12 2" xfId="117" xr:uid="{00000000-0005-0000-0000-000074000000}"/>
    <cellStyle name="20% - Énfasis4 13" xfId="118" xr:uid="{00000000-0005-0000-0000-000075000000}"/>
    <cellStyle name="20% - Énfasis4 13 2" xfId="119" xr:uid="{00000000-0005-0000-0000-000076000000}"/>
    <cellStyle name="20% - Énfasis4 2" xfId="120" xr:uid="{00000000-0005-0000-0000-000077000000}"/>
    <cellStyle name="20% - Énfasis4 2 10" xfId="121" xr:uid="{00000000-0005-0000-0000-000078000000}"/>
    <cellStyle name="20% - Énfasis4 2 11" xfId="122" xr:uid="{00000000-0005-0000-0000-000079000000}"/>
    <cellStyle name="20% - Énfasis4 2 12" xfId="123" xr:uid="{00000000-0005-0000-0000-00007A000000}"/>
    <cellStyle name="20% - Énfasis4 2 13" xfId="124" xr:uid="{00000000-0005-0000-0000-00007B000000}"/>
    <cellStyle name="20% - Énfasis4 2 14" xfId="125" xr:uid="{00000000-0005-0000-0000-00007C000000}"/>
    <cellStyle name="20% - Énfasis4 2 2" xfId="126" xr:uid="{00000000-0005-0000-0000-00007D000000}"/>
    <cellStyle name="20% - Énfasis4 2 3" xfId="127" xr:uid="{00000000-0005-0000-0000-00007E000000}"/>
    <cellStyle name="20% - Énfasis4 2 4" xfId="128" xr:uid="{00000000-0005-0000-0000-00007F000000}"/>
    <cellStyle name="20% - Énfasis4 2 5" xfId="129" xr:uid="{00000000-0005-0000-0000-000080000000}"/>
    <cellStyle name="20% - Énfasis4 2 6" xfId="130" xr:uid="{00000000-0005-0000-0000-000081000000}"/>
    <cellStyle name="20% - Énfasis4 2 7" xfId="131" xr:uid="{00000000-0005-0000-0000-000082000000}"/>
    <cellStyle name="20% - Énfasis4 2 8" xfId="132" xr:uid="{00000000-0005-0000-0000-000083000000}"/>
    <cellStyle name="20% - Énfasis4 2 9" xfId="133" xr:uid="{00000000-0005-0000-0000-000084000000}"/>
    <cellStyle name="20% - Énfasis4 3" xfId="134" xr:uid="{00000000-0005-0000-0000-000085000000}"/>
    <cellStyle name="20% - Énfasis4 3 2" xfId="135" xr:uid="{00000000-0005-0000-0000-000086000000}"/>
    <cellStyle name="20% - Énfasis4 4" xfId="136" xr:uid="{00000000-0005-0000-0000-000087000000}"/>
    <cellStyle name="20% - Énfasis4 4 2" xfId="137" xr:uid="{00000000-0005-0000-0000-000088000000}"/>
    <cellStyle name="20% - Énfasis4 4 3" xfId="138" xr:uid="{00000000-0005-0000-0000-000089000000}"/>
    <cellStyle name="20% - Énfasis4 5" xfId="139" xr:uid="{00000000-0005-0000-0000-00008A000000}"/>
    <cellStyle name="20% - Énfasis4 5 2" xfId="140" xr:uid="{00000000-0005-0000-0000-00008B000000}"/>
    <cellStyle name="20% - Énfasis4 6" xfId="141" xr:uid="{00000000-0005-0000-0000-00008C000000}"/>
    <cellStyle name="20% - Énfasis4 6 2" xfId="142" xr:uid="{00000000-0005-0000-0000-00008D000000}"/>
    <cellStyle name="20% - Énfasis4 7" xfId="143" xr:uid="{00000000-0005-0000-0000-00008E000000}"/>
    <cellStyle name="20% - Énfasis4 7 2" xfId="144" xr:uid="{00000000-0005-0000-0000-00008F000000}"/>
    <cellStyle name="20% - Énfasis4 8" xfId="145" xr:uid="{00000000-0005-0000-0000-000090000000}"/>
    <cellStyle name="20% - Énfasis4 8 2" xfId="146" xr:uid="{00000000-0005-0000-0000-000091000000}"/>
    <cellStyle name="20% - Énfasis4 9" xfId="147" xr:uid="{00000000-0005-0000-0000-000092000000}"/>
    <cellStyle name="20% - Énfasis4 9 2" xfId="148" xr:uid="{00000000-0005-0000-0000-000093000000}"/>
    <cellStyle name="20% - Énfasis5 2" xfId="149" xr:uid="{00000000-0005-0000-0000-000094000000}"/>
    <cellStyle name="20% - Énfasis5 2 2" xfId="150" xr:uid="{00000000-0005-0000-0000-000095000000}"/>
    <cellStyle name="20% - Énfasis5 3" xfId="151" xr:uid="{00000000-0005-0000-0000-000096000000}"/>
    <cellStyle name="20% - Énfasis5 3 2" xfId="152" xr:uid="{00000000-0005-0000-0000-000097000000}"/>
    <cellStyle name="20% - Énfasis5 4" xfId="153" xr:uid="{00000000-0005-0000-0000-000098000000}"/>
    <cellStyle name="20% - Énfasis5 5" xfId="154" xr:uid="{00000000-0005-0000-0000-000099000000}"/>
    <cellStyle name="20% - Énfasis6 10" xfId="155" xr:uid="{00000000-0005-0000-0000-00009A000000}"/>
    <cellStyle name="20% - Énfasis6 10 2" xfId="156" xr:uid="{00000000-0005-0000-0000-00009B000000}"/>
    <cellStyle name="20% - Énfasis6 11" xfId="157" xr:uid="{00000000-0005-0000-0000-00009C000000}"/>
    <cellStyle name="20% - Énfasis6 11 2" xfId="158" xr:uid="{00000000-0005-0000-0000-00009D000000}"/>
    <cellStyle name="20% - Énfasis6 12" xfId="159" xr:uid="{00000000-0005-0000-0000-00009E000000}"/>
    <cellStyle name="20% - Énfasis6 12 2" xfId="160" xr:uid="{00000000-0005-0000-0000-00009F000000}"/>
    <cellStyle name="20% - Énfasis6 13" xfId="161" xr:uid="{00000000-0005-0000-0000-0000A0000000}"/>
    <cellStyle name="20% - Énfasis6 13 2" xfId="162" xr:uid="{00000000-0005-0000-0000-0000A1000000}"/>
    <cellStyle name="20% - Énfasis6 2" xfId="163" xr:uid="{00000000-0005-0000-0000-0000A2000000}"/>
    <cellStyle name="20% - Énfasis6 2 10" xfId="164" xr:uid="{00000000-0005-0000-0000-0000A3000000}"/>
    <cellStyle name="20% - Énfasis6 2 11" xfId="165" xr:uid="{00000000-0005-0000-0000-0000A4000000}"/>
    <cellStyle name="20% - Énfasis6 2 12" xfId="166" xr:uid="{00000000-0005-0000-0000-0000A5000000}"/>
    <cellStyle name="20% - Énfasis6 2 13" xfId="167" xr:uid="{00000000-0005-0000-0000-0000A6000000}"/>
    <cellStyle name="20% - Énfasis6 2 14" xfId="168" xr:uid="{00000000-0005-0000-0000-0000A7000000}"/>
    <cellStyle name="20% - Énfasis6 2 2" xfId="169" xr:uid="{00000000-0005-0000-0000-0000A8000000}"/>
    <cellStyle name="20% - Énfasis6 2 3" xfId="170" xr:uid="{00000000-0005-0000-0000-0000A9000000}"/>
    <cellStyle name="20% - Énfasis6 2 4" xfId="171" xr:uid="{00000000-0005-0000-0000-0000AA000000}"/>
    <cellStyle name="20% - Énfasis6 2 5" xfId="172" xr:uid="{00000000-0005-0000-0000-0000AB000000}"/>
    <cellStyle name="20% - Énfasis6 2 6" xfId="173" xr:uid="{00000000-0005-0000-0000-0000AC000000}"/>
    <cellStyle name="20% - Énfasis6 2 7" xfId="174" xr:uid="{00000000-0005-0000-0000-0000AD000000}"/>
    <cellStyle name="20% - Énfasis6 2 8" xfId="175" xr:uid="{00000000-0005-0000-0000-0000AE000000}"/>
    <cellStyle name="20% - Énfasis6 2 9" xfId="176" xr:uid="{00000000-0005-0000-0000-0000AF000000}"/>
    <cellStyle name="20% - Énfasis6 3" xfId="177" xr:uid="{00000000-0005-0000-0000-0000B0000000}"/>
    <cellStyle name="20% - Énfasis6 3 2" xfId="178" xr:uid="{00000000-0005-0000-0000-0000B1000000}"/>
    <cellStyle name="20% - Énfasis6 4" xfId="179" xr:uid="{00000000-0005-0000-0000-0000B2000000}"/>
    <cellStyle name="20% - Énfasis6 4 2" xfId="180" xr:uid="{00000000-0005-0000-0000-0000B3000000}"/>
    <cellStyle name="20% - Énfasis6 4 3" xfId="181" xr:uid="{00000000-0005-0000-0000-0000B4000000}"/>
    <cellStyle name="20% - Énfasis6 5" xfId="182" xr:uid="{00000000-0005-0000-0000-0000B5000000}"/>
    <cellStyle name="20% - Énfasis6 5 2" xfId="183" xr:uid="{00000000-0005-0000-0000-0000B6000000}"/>
    <cellStyle name="20% - Énfasis6 6" xfId="184" xr:uid="{00000000-0005-0000-0000-0000B7000000}"/>
    <cellStyle name="20% - Énfasis6 6 2" xfId="185" xr:uid="{00000000-0005-0000-0000-0000B8000000}"/>
    <cellStyle name="20% - Énfasis6 7" xfId="186" xr:uid="{00000000-0005-0000-0000-0000B9000000}"/>
    <cellStyle name="20% - Énfasis6 7 2" xfId="187" xr:uid="{00000000-0005-0000-0000-0000BA000000}"/>
    <cellStyle name="20% - Énfasis6 8" xfId="188" xr:uid="{00000000-0005-0000-0000-0000BB000000}"/>
    <cellStyle name="20% - Énfasis6 8 2" xfId="189" xr:uid="{00000000-0005-0000-0000-0000BC000000}"/>
    <cellStyle name="20% - Énfasis6 9" xfId="190" xr:uid="{00000000-0005-0000-0000-0000BD000000}"/>
    <cellStyle name="20% - Énfasis6 9 2" xfId="191" xr:uid="{00000000-0005-0000-0000-0000BE000000}"/>
    <cellStyle name="40% - Énfasis1 10" xfId="192" xr:uid="{00000000-0005-0000-0000-0000BF000000}"/>
    <cellStyle name="40% - Énfasis1 10 2" xfId="193" xr:uid="{00000000-0005-0000-0000-0000C0000000}"/>
    <cellStyle name="40% - Énfasis1 11" xfId="194" xr:uid="{00000000-0005-0000-0000-0000C1000000}"/>
    <cellStyle name="40% - Énfasis1 11 2" xfId="195" xr:uid="{00000000-0005-0000-0000-0000C2000000}"/>
    <cellStyle name="40% - Énfasis1 12" xfId="196" xr:uid="{00000000-0005-0000-0000-0000C3000000}"/>
    <cellStyle name="40% - Énfasis1 12 2" xfId="197" xr:uid="{00000000-0005-0000-0000-0000C4000000}"/>
    <cellStyle name="40% - Énfasis1 13" xfId="198" xr:uid="{00000000-0005-0000-0000-0000C5000000}"/>
    <cellStyle name="40% - Énfasis1 13 2" xfId="199" xr:uid="{00000000-0005-0000-0000-0000C6000000}"/>
    <cellStyle name="40% - Énfasis1 2" xfId="200" xr:uid="{00000000-0005-0000-0000-0000C7000000}"/>
    <cellStyle name="40% - Énfasis1 2 10" xfId="201" xr:uid="{00000000-0005-0000-0000-0000C8000000}"/>
    <cellStyle name="40% - Énfasis1 2 11" xfId="202" xr:uid="{00000000-0005-0000-0000-0000C9000000}"/>
    <cellStyle name="40% - Énfasis1 2 12" xfId="203" xr:uid="{00000000-0005-0000-0000-0000CA000000}"/>
    <cellStyle name="40% - Énfasis1 2 13" xfId="204" xr:uid="{00000000-0005-0000-0000-0000CB000000}"/>
    <cellStyle name="40% - Énfasis1 2 14" xfId="205" xr:uid="{00000000-0005-0000-0000-0000CC000000}"/>
    <cellStyle name="40% - Énfasis1 2 2" xfId="206" xr:uid="{00000000-0005-0000-0000-0000CD000000}"/>
    <cellStyle name="40% - Énfasis1 2 3" xfId="207" xr:uid="{00000000-0005-0000-0000-0000CE000000}"/>
    <cellStyle name="40% - Énfasis1 2 4" xfId="208" xr:uid="{00000000-0005-0000-0000-0000CF000000}"/>
    <cellStyle name="40% - Énfasis1 2 5" xfId="209" xr:uid="{00000000-0005-0000-0000-0000D0000000}"/>
    <cellStyle name="40% - Énfasis1 2 6" xfId="210" xr:uid="{00000000-0005-0000-0000-0000D1000000}"/>
    <cellStyle name="40% - Énfasis1 2 7" xfId="211" xr:uid="{00000000-0005-0000-0000-0000D2000000}"/>
    <cellStyle name="40% - Énfasis1 2 8" xfId="212" xr:uid="{00000000-0005-0000-0000-0000D3000000}"/>
    <cellStyle name="40% - Énfasis1 2 9" xfId="213" xr:uid="{00000000-0005-0000-0000-0000D4000000}"/>
    <cellStyle name="40% - Énfasis1 3" xfId="214" xr:uid="{00000000-0005-0000-0000-0000D5000000}"/>
    <cellStyle name="40% - Énfasis1 3 2" xfId="215" xr:uid="{00000000-0005-0000-0000-0000D6000000}"/>
    <cellStyle name="40% - Énfasis1 4" xfId="216" xr:uid="{00000000-0005-0000-0000-0000D7000000}"/>
    <cellStyle name="40% - Énfasis1 4 2" xfId="217" xr:uid="{00000000-0005-0000-0000-0000D8000000}"/>
    <cellStyle name="40% - Énfasis1 4 3" xfId="218" xr:uid="{00000000-0005-0000-0000-0000D9000000}"/>
    <cellStyle name="40% - Énfasis1 5" xfId="219" xr:uid="{00000000-0005-0000-0000-0000DA000000}"/>
    <cellStyle name="40% - Énfasis1 5 2" xfId="220" xr:uid="{00000000-0005-0000-0000-0000DB000000}"/>
    <cellStyle name="40% - Énfasis1 6" xfId="221" xr:uid="{00000000-0005-0000-0000-0000DC000000}"/>
    <cellStyle name="40% - Énfasis1 6 2" xfId="222" xr:uid="{00000000-0005-0000-0000-0000DD000000}"/>
    <cellStyle name="40% - Énfasis1 7" xfId="223" xr:uid="{00000000-0005-0000-0000-0000DE000000}"/>
    <cellStyle name="40% - Énfasis1 7 2" xfId="224" xr:uid="{00000000-0005-0000-0000-0000DF000000}"/>
    <cellStyle name="40% - Énfasis1 8" xfId="225" xr:uid="{00000000-0005-0000-0000-0000E0000000}"/>
    <cellStyle name="40% - Énfasis1 8 2" xfId="226" xr:uid="{00000000-0005-0000-0000-0000E1000000}"/>
    <cellStyle name="40% - Énfasis1 9" xfId="227" xr:uid="{00000000-0005-0000-0000-0000E2000000}"/>
    <cellStyle name="40% - Énfasis1 9 2" xfId="228" xr:uid="{00000000-0005-0000-0000-0000E3000000}"/>
    <cellStyle name="40% - Énfasis2 2" xfId="229" xr:uid="{00000000-0005-0000-0000-0000E4000000}"/>
    <cellStyle name="40% - Énfasis2 2 2" xfId="230" xr:uid="{00000000-0005-0000-0000-0000E5000000}"/>
    <cellStyle name="40% - Énfasis2 3" xfId="231" xr:uid="{00000000-0005-0000-0000-0000E6000000}"/>
    <cellStyle name="40% - Énfasis2 3 2" xfId="232" xr:uid="{00000000-0005-0000-0000-0000E7000000}"/>
    <cellStyle name="40% - Énfasis2 4" xfId="233" xr:uid="{00000000-0005-0000-0000-0000E8000000}"/>
    <cellStyle name="40% - Énfasis2 5" xfId="234" xr:uid="{00000000-0005-0000-0000-0000E9000000}"/>
    <cellStyle name="40% - Énfasis3 10" xfId="235" xr:uid="{00000000-0005-0000-0000-0000EA000000}"/>
    <cellStyle name="40% - Énfasis3 10 2" xfId="236" xr:uid="{00000000-0005-0000-0000-0000EB000000}"/>
    <cellStyle name="40% - Énfasis3 11" xfId="237" xr:uid="{00000000-0005-0000-0000-0000EC000000}"/>
    <cellStyle name="40% - Énfasis3 11 2" xfId="238" xr:uid="{00000000-0005-0000-0000-0000ED000000}"/>
    <cellStyle name="40% - Énfasis3 12" xfId="239" xr:uid="{00000000-0005-0000-0000-0000EE000000}"/>
    <cellStyle name="40% - Énfasis3 12 2" xfId="240" xr:uid="{00000000-0005-0000-0000-0000EF000000}"/>
    <cellStyle name="40% - Énfasis3 13" xfId="241" xr:uid="{00000000-0005-0000-0000-0000F0000000}"/>
    <cellStyle name="40% - Énfasis3 13 2" xfId="242" xr:uid="{00000000-0005-0000-0000-0000F1000000}"/>
    <cellStyle name="40% - Énfasis3 2" xfId="243" xr:uid="{00000000-0005-0000-0000-0000F2000000}"/>
    <cellStyle name="40% - Énfasis3 2 10" xfId="244" xr:uid="{00000000-0005-0000-0000-0000F3000000}"/>
    <cellStyle name="40% - Énfasis3 2 11" xfId="245" xr:uid="{00000000-0005-0000-0000-0000F4000000}"/>
    <cellStyle name="40% - Énfasis3 2 12" xfId="246" xr:uid="{00000000-0005-0000-0000-0000F5000000}"/>
    <cellStyle name="40% - Énfasis3 2 13" xfId="247" xr:uid="{00000000-0005-0000-0000-0000F6000000}"/>
    <cellStyle name="40% - Énfasis3 2 14" xfId="248" xr:uid="{00000000-0005-0000-0000-0000F7000000}"/>
    <cellStyle name="40% - Énfasis3 2 2" xfId="249" xr:uid="{00000000-0005-0000-0000-0000F8000000}"/>
    <cellStyle name="40% - Énfasis3 2 3" xfId="250" xr:uid="{00000000-0005-0000-0000-0000F9000000}"/>
    <cellStyle name="40% - Énfasis3 2 4" xfId="251" xr:uid="{00000000-0005-0000-0000-0000FA000000}"/>
    <cellStyle name="40% - Énfasis3 2 5" xfId="252" xr:uid="{00000000-0005-0000-0000-0000FB000000}"/>
    <cellStyle name="40% - Énfasis3 2 6" xfId="253" xr:uid="{00000000-0005-0000-0000-0000FC000000}"/>
    <cellStyle name="40% - Énfasis3 2 7" xfId="254" xr:uid="{00000000-0005-0000-0000-0000FD000000}"/>
    <cellStyle name="40% - Énfasis3 2 8" xfId="255" xr:uid="{00000000-0005-0000-0000-0000FE000000}"/>
    <cellStyle name="40% - Énfasis3 2 9" xfId="256" xr:uid="{00000000-0005-0000-0000-0000FF000000}"/>
    <cellStyle name="40% - Énfasis3 3" xfId="257" xr:uid="{00000000-0005-0000-0000-000000010000}"/>
    <cellStyle name="40% - Énfasis3 3 2" xfId="258" xr:uid="{00000000-0005-0000-0000-000001010000}"/>
    <cellStyle name="40% - Énfasis3 4" xfId="259" xr:uid="{00000000-0005-0000-0000-000002010000}"/>
    <cellStyle name="40% - Énfasis3 4 2" xfId="260" xr:uid="{00000000-0005-0000-0000-000003010000}"/>
    <cellStyle name="40% - Énfasis3 4 3" xfId="261" xr:uid="{00000000-0005-0000-0000-000004010000}"/>
    <cellStyle name="40% - Énfasis3 5" xfId="262" xr:uid="{00000000-0005-0000-0000-000005010000}"/>
    <cellStyle name="40% - Énfasis3 5 2" xfId="263" xr:uid="{00000000-0005-0000-0000-000006010000}"/>
    <cellStyle name="40% - Énfasis3 6" xfId="264" xr:uid="{00000000-0005-0000-0000-000007010000}"/>
    <cellStyle name="40% - Énfasis3 6 2" xfId="265" xr:uid="{00000000-0005-0000-0000-000008010000}"/>
    <cellStyle name="40% - Énfasis3 7" xfId="266" xr:uid="{00000000-0005-0000-0000-000009010000}"/>
    <cellStyle name="40% - Énfasis3 7 2" xfId="267" xr:uid="{00000000-0005-0000-0000-00000A010000}"/>
    <cellStyle name="40% - Énfasis3 8" xfId="268" xr:uid="{00000000-0005-0000-0000-00000B010000}"/>
    <cellStyle name="40% - Énfasis3 8 2" xfId="269" xr:uid="{00000000-0005-0000-0000-00000C010000}"/>
    <cellStyle name="40% - Énfasis3 9" xfId="270" xr:uid="{00000000-0005-0000-0000-00000D010000}"/>
    <cellStyle name="40% - Énfasis3 9 2" xfId="271" xr:uid="{00000000-0005-0000-0000-00000E010000}"/>
    <cellStyle name="40% - Énfasis4 10" xfId="272" xr:uid="{00000000-0005-0000-0000-00000F010000}"/>
    <cellStyle name="40% - Énfasis4 10 2" xfId="273" xr:uid="{00000000-0005-0000-0000-000010010000}"/>
    <cellStyle name="40% - Énfasis4 11" xfId="274" xr:uid="{00000000-0005-0000-0000-000011010000}"/>
    <cellStyle name="40% - Énfasis4 11 2" xfId="275" xr:uid="{00000000-0005-0000-0000-000012010000}"/>
    <cellStyle name="40% - Énfasis4 12" xfId="276" xr:uid="{00000000-0005-0000-0000-000013010000}"/>
    <cellStyle name="40% - Énfasis4 12 2" xfId="277" xr:uid="{00000000-0005-0000-0000-000014010000}"/>
    <cellStyle name="40% - Énfasis4 13" xfId="278" xr:uid="{00000000-0005-0000-0000-000015010000}"/>
    <cellStyle name="40% - Énfasis4 13 2" xfId="279" xr:uid="{00000000-0005-0000-0000-000016010000}"/>
    <cellStyle name="40% - Énfasis4 2" xfId="280" xr:uid="{00000000-0005-0000-0000-000017010000}"/>
    <cellStyle name="40% - Énfasis4 2 10" xfId="281" xr:uid="{00000000-0005-0000-0000-000018010000}"/>
    <cellStyle name="40% - Énfasis4 2 11" xfId="282" xr:uid="{00000000-0005-0000-0000-000019010000}"/>
    <cellStyle name="40% - Énfasis4 2 12" xfId="283" xr:uid="{00000000-0005-0000-0000-00001A010000}"/>
    <cellStyle name="40% - Énfasis4 2 13" xfId="284" xr:uid="{00000000-0005-0000-0000-00001B010000}"/>
    <cellStyle name="40% - Énfasis4 2 14" xfId="285" xr:uid="{00000000-0005-0000-0000-00001C010000}"/>
    <cellStyle name="40% - Énfasis4 2 2" xfId="286" xr:uid="{00000000-0005-0000-0000-00001D010000}"/>
    <cellStyle name="40% - Énfasis4 2 3" xfId="287" xr:uid="{00000000-0005-0000-0000-00001E010000}"/>
    <cellStyle name="40% - Énfasis4 2 4" xfId="288" xr:uid="{00000000-0005-0000-0000-00001F010000}"/>
    <cellStyle name="40% - Énfasis4 2 5" xfId="289" xr:uid="{00000000-0005-0000-0000-000020010000}"/>
    <cellStyle name="40% - Énfasis4 2 6" xfId="290" xr:uid="{00000000-0005-0000-0000-000021010000}"/>
    <cellStyle name="40% - Énfasis4 2 7" xfId="291" xr:uid="{00000000-0005-0000-0000-000022010000}"/>
    <cellStyle name="40% - Énfasis4 2 8" xfId="292" xr:uid="{00000000-0005-0000-0000-000023010000}"/>
    <cellStyle name="40% - Énfasis4 2 9" xfId="293" xr:uid="{00000000-0005-0000-0000-000024010000}"/>
    <cellStyle name="40% - Énfasis4 3" xfId="294" xr:uid="{00000000-0005-0000-0000-000025010000}"/>
    <cellStyle name="40% - Énfasis4 3 2" xfId="295" xr:uid="{00000000-0005-0000-0000-000026010000}"/>
    <cellStyle name="40% - Énfasis4 4" xfId="296" xr:uid="{00000000-0005-0000-0000-000027010000}"/>
    <cellStyle name="40% - Énfasis4 4 2" xfId="297" xr:uid="{00000000-0005-0000-0000-000028010000}"/>
    <cellStyle name="40% - Énfasis4 4 3" xfId="298" xr:uid="{00000000-0005-0000-0000-000029010000}"/>
    <cellStyle name="40% - Énfasis4 5" xfId="299" xr:uid="{00000000-0005-0000-0000-00002A010000}"/>
    <cellStyle name="40% - Énfasis4 5 2" xfId="300" xr:uid="{00000000-0005-0000-0000-00002B010000}"/>
    <cellStyle name="40% - Énfasis4 6" xfId="301" xr:uid="{00000000-0005-0000-0000-00002C010000}"/>
    <cellStyle name="40% - Énfasis4 6 2" xfId="302" xr:uid="{00000000-0005-0000-0000-00002D010000}"/>
    <cellStyle name="40% - Énfasis4 7" xfId="303" xr:uid="{00000000-0005-0000-0000-00002E010000}"/>
    <cellStyle name="40% - Énfasis4 7 2" xfId="304" xr:uid="{00000000-0005-0000-0000-00002F010000}"/>
    <cellStyle name="40% - Énfasis4 8" xfId="305" xr:uid="{00000000-0005-0000-0000-000030010000}"/>
    <cellStyle name="40% - Énfasis4 8 2" xfId="306" xr:uid="{00000000-0005-0000-0000-000031010000}"/>
    <cellStyle name="40% - Énfasis4 9" xfId="307" xr:uid="{00000000-0005-0000-0000-000032010000}"/>
    <cellStyle name="40% - Énfasis4 9 2" xfId="308" xr:uid="{00000000-0005-0000-0000-000033010000}"/>
    <cellStyle name="40% - Énfasis5 10" xfId="309" xr:uid="{00000000-0005-0000-0000-000034010000}"/>
    <cellStyle name="40% - Énfasis5 10 2" xfId="310" xr:uid="{00000000-0005-0000-0000-000035010000}"/>
    <cellStyle name="40% - Énfasis5 11" xfId="311" xr:uid="{00000000-0005-0000-0000-000036010000}"/>
    <cellStyle name="40% - Énfasis5 11 2" xfId="312" xr:uid="{00000000-0005-0000-0000-000037010000}"/>
    <cellStyle name="40% - Énfasis5 12" xfId="313" xr:uid="{00000000-0005-0000-0000-000038010000}"/>
    <cellStyle name="40% - Énfasis5 12 2" xfId="314" xr:uid="{00000000-0005-0000-0000-000039010000}"/>
    <cellStyle name="40% - Énfasis5 13" xfId="315" xr:uid="{00000000-0005-0000-0000-00003A010000}"/>
    <cellStyle name="40% - Énfasis5 13 2" xfId="316" xr:uid="{00000000-0005-0000-0000-00003B010000}"/>
    <cellStyle name="40% - Énfasis5 2" xfId="317" xr:uid="{00000000-0005-0000-0000-00003C010000}"/>
    <cellStyle name="40% - Énfasis5 2 10" xfId="318" xr:uid="{00000000-0005-0000-0000-00003D010000}"/>
    <cellStyle name="40% - Énfasis5 2 11" xfId="319" xr:uid="{00000000-0005-0000-0000-00003E010000}"/>
    <cellStyle name="40% - Énfasis5 2 12" xfId="320" xr:uid="{00000000-0005-0000-0000-00003F010000}"/>
    <cellStyle name="40% - Énfasis5 2 13" xfId="321" xr:uid="{00000000-0005-0000-0000-000040010000}"/>
    <cellStyle name="40% - Énfasis5 2 14" xfId="322" xr:uid="{00000000-0005-0000-0000-000041010000}"/>
    <cellStyle name="40% - Énfasis5 2 2" xfId="323" xr:uid="{00000000-0005-0000-0000-000042010000}"/>
    <cellStyle name="40% - Énfasis5 2 3" xfId="324" xr:uid="{00000000-0005-0000-0000-000043010000}"/>
    <cellStyle name="40% - Énfasis5 2 4" xfId="325" xr:uid="{00000000-0005-0000-0000-000044010000}"/>
    <cellStyle name="40% - Énfasis5 2 5" xfId="326" xr:uid="{00000000-0005-0000-0000-000045010000}"/>
    <cellStyle name="40% - Énfasis5 2 6" xfId="327" xr:uid="{00000000-0005-0000-0000-000046010000}"/>
    <cellStyle name="40% - Énfasis5 2 7" xfId="328" xr:uid="{00000000-0005-0000-0000-000047010000}"/>
    <cellStyle name="40% - Énfasis5 2 8" xfId="329" xr:uid="{00000000-0005-0000-0000-000048010000}"/>
    <cellStyle name="40% - Énfasis5 2 9" xfId="330" xr:uid="{00000000-0005-0000-0000-000049010000}"/>
    <cellStyle name="40% - Énfasis5 3" xfId="331" xr:uid="{00000000-0005-0000-0000-00004A010000}"/>
    <cellStyle name="40% - Énfasis5 3 2" xfId="332" xr:uid="{00000000-0005-0000-0000-00004B010000}"/>
    <cellStyle name="40% - Énfasis5 4" xfId="333" xr:uid="{00000000-0005-0000-0000-00004C010000}"/>
    <cellStyle name="40% - Énfasis5 4 2" xfId="334" xr:uid="{00000000-0005-0000-0000-00004D010000}"/>
    <cellStyle name="40% - Énfasis5 4 3" xfId="335" xr:uid="{00000000-0005-0000-0000-00004E010000}"/>
    <cellStyle name="40% - Énfasis5 5" xfId="336" xr:uid="{00000000-0005-0000-0000-00004F010000}"/>
    <cellStyle name="40% - Énfasis5 5 2" xfId="337" xr:uid="{00000000-0005-0000-0000-000050010000}"/>
    <cellStyle name="40% - Énfasis5 6" xfId="338" xr:uid="{00000000-0005-0000-0000-000051010000}"/>
    <cellStyle name="40% - Énfasis5 6 2" xfId="339" xr:uid="{00000000-0005-0000-0000-000052010000}"/>
    <cellStyle name="40% - Énfasis5 7" xfId="340" xr:uid="{00000000-0005-0000-0000-000053010000}"/>
    <cellStyle name="40% - Énfasis5 7 2" xfId="341" xr:uid="{00000000-0005-0000-0000-000054010000}"/>
    <cellStyle name="40% - Énfasis5 8" xfId="342" xr:uid="{00000000-0005-0000-0000-000055010000}"/>
    <cellStyle name="40% - Énfasis5 8 2" xfId="343" xr:uid="{00000000-0005-0000-0000-000056010000}"/>
    <cellStyle name="40% - Énfasis5 9" xfId="344" xr:uid="{00000000-0005-0000-0000-000057010000}"/>
    <cellStyle name="40% - Énfasis5 9 2" xfId="345" xr:uid="{00000000-0005-0000-0000-000058010000}"/>
    <cellStyle name="40% - Énfasis6 10" xfId="346" xr:uid="{00000000-0005-0000-0000-000059010000}"/>
    <cellStyle name="40% - Énfasis6 10 2" xfId="347" xr:uid="{00000000-0005-0000-0000-00005A010000}"/>
    <cellStyle name="40% - Énfasis6 11" xfId="348" xr:uid="{00000000-0005-0000-0000-00005B010000}"/>
    <cellStyle name="40% - Énfasis6 11 2" xfId="349" xr:uid="{00000000-0005-0000-0000-00005C010000}"/>
    <cellStyle name="40% - Énfasis6 12" xfId="350" xr:uid="{00000000-0005-0000-0000-00005D010000}"/>
    <cellStyle name="40% - Énfasis6 12 2" xfId="351" xr:uid="{00000000-0005-0000-0000-00005E010000}"/>
    <cellStyle name="40% - Énfasis6 13" xfId="352" xr:uid="{00000000-0005-0000-0000-00005F010000}"/>
    <cellStyle name="40% - Énfasis6 13 2" xfId="353" xr:uid="{00000000-0005-0000-0000-000060010000}"/>
    <cellStyle name="40% - Énfasis6 2" xfId="354" xr:uid="{00000000-0005-0000-0000-000061010000}"/>
    <cellStyle name="40% - Énfasis6 2 10" xfId="355" xr:uid="{00000000-0005-0000-0000-000062010000}"/>
    <cellStyle name="40% - Énfasis6 2 11" xfId="356" xr:uid="{00000000-0005-0000-0000-000063010000}"/>
    <cellStyle name="40% - Énfasis6 2 12" xfId="357" xr:uid="{00000000-0005-0000-0000-000064010000}"/>
    <cellStyle name="40% - Énfasis6 2 13" xfId="358" xr:uid="{00000000-0005-0000-0000-000065010000}"/>
    <cellStyle name="40% - Énfasis6 2 14" xfId="359" xr:uid="{00000000-0005-0000-0000-000066010000}"/>
    <cellStyle name="40% - Énfasis6 2 2" xfId="360" xr:uid="{00000000-0005-0000-0000-000067010000}"/>
    <cellStyle name="40% - Énfasis6 2 3" xfId="361" xr:uid="{00000000-0005-0000-0000-000068010000}"/>
    <cellStyle name="40% - Énfasis6 2 4" xfId="362" xr:uid="{00000000-0005-0000-0000-000069010000}"/>
    <cellStyle name="40% - Énfasis6 2 5" xfId="363" xr:uid="{00000000-0005-0000-0000-00006A010000}"/>
    <cellStyle name="40% - Énfasis6 2 6" xfId="364" xr:uid="{00000000-0005-0000-0000-00006B010000}"/>
    <cellStyle name="40% - Énfasis6 2 7" xfId="365" xr:uid="{00000000-0005-0000-0000-00006C010000}"/>
    <cellStyle name="40% - Énfasis6 2 8" xfId="366" xr:uid="{00000000-0005-0000-0000-00006D010000}"/>
    <cellStyle name="40% - Énfasis6 2 9" xfId="367" xr:uid="{00000000-0005-0000-0000-00006E010000}"/>
    <cellStyle name="40% - Énfasis6 3" xfId="368" xr:uid="{00000000-0005-0000-0000-00006F010000}"/>
    <cellStyle name="40% - Énfasis6 3 2" xfId="369" xr:uid="{00000000-0005-0000-0000-000070010000}"/>
    <cellStyle name="40% - Énfasis6 4" xfId="370" xr:uid="{00000000-0005-0000-0000-000071010000}"/>
    <cellStyle name="40% - Énfasis6 4 2" xfId="371" xr:uid="{00000000-0005-0000-0000-000072010000}"/>
    <cellStyle name="40% - Énfasis6 4 3" xfId="372" xr:uid="{00000000-0005-0000-0000-000073010000}"/>
    <cellStyle name="40% - Énfasis6 5" xfId="373" xr:uid="{00000000-0005-0000-0000-000074010000}"/>
    <cellStyle name="40% - Énfasis6 5 2" xfId="374" xr:uid="{00000000-0005-0000-0000-000075010000}"/>
    <cellStyle name="40% - Énfasis6 6" xfId="375" xr:uid="{00000000-0005-0000-0000-000076010000}"/>
    <cellStyle name="40% - Énfasis6 6 2" xfId="376" xr:uid="{00000000-0005-0000-0000-000077010000}"/>
    <cellStyle name="40% - Énfasis6 7" xfId="377" xr:uid="{00000000-0005-0000-0000-000078010000}"/>
    <cellStyle name="40% - Énfasis6 7 2" xfId="378" xr:uid="{00000000-0005-0000-0000-000079010000}"/>
    <cellStyle name="40% - Énfasis6 8" xfId="379" xr:uid="{00000000-0005-0000-0000-00007A010000}"/>
    <cellStyle name="40% - Énfasis6 8 2" xfId="380" xr:uid="{00000000-0005-0000-0000-00007B010000}"/>
    <cellStyle name="40% - Énfasis6 9" xfId="381" xr:uid="{00000000-0005-0000-0000-00007C010000}"/>
    <cellStyle name="40% - Énfasis6 9 2" xfId="382" xr:uid="{00000000-0005-0000-0000-00007D010000}"/>
    <cellStyle name="60% - Énfasis1 10" xfId="383" xr:uid="{00000000-0005-0000-0000-00007E010000}"/>
    <cellStyle name="60% - Énfasis1 10 2" xfId="384" xr:uid="{00000000-0005-0000-0000-00007F010000}"/>
    <cellStyle name="60% - Énfasis1 11" xfId="385" xr:uid="{00000000-0005-0000-0000-000080010000}"/>
    <cellStyle name="60% - Énfasis1 11 2" xfId="386" xr:uid="{00000000-0005-0000-0000-000081010000}"/>
    <cellStyle name="60% - Énfasis1 2" xfId="387" xr:uid="{00000000-0005-0000-0000-000082010000}"/>
    <cellStyle name="60% - Énfasis1 2 2" xfId="388" xr:uid="{00000000-0005-0000-0000-000083010000}"/>
    <cellStyle name="60% - Énfasis1 3" xfId="389" xr:uid="{00000000-0005-0000-0000-000084010000}"/>
    <cellStyle name="60% - Énfasis1 3 2" xfId="390" xr:uid="{00000000-0005-0000-0000-000085010000}"/>
    <cellStyle name="60% - Énfasis1 4" xfId="391" xr:uid="{00000000-0005-0000-0000-000086010000}"/>
    <cellStyle name="60% - Énfasis1 4 2" xfId="392" xr:uid="{00000000-0005-0000-0000-000087010000}"/>
    <cellStyle name="60% - Énfasis1 5" xfId="393" xr:uid="{00000000-0005-0000-0000-000088010000}"/>
    <cellStyle name="60% - Énfasis1 5 2" xfId="394" xr:uid="{00000000-0005-0000-0000-000089010000}"/>
    <cellStyle name="60% - Énfasis1 6" xfId="395" xr:uid="{00000000-0005-0000-0000-00008A010000}"/>
    <cellStyle name="60% - Énfasis1 6 2" xfId="396" xr:uid="{00000000-0005-0000-0000-00008B010000}"/>
    <cellStyle name="60% - Énfasis1 7" xfId="397" xr:uid="{00000000-0005-0000-0000-00008C010000}"/>
    <cellStyle name="60% - Énfasis1 7 2" xfId="398" xr:uid="{00000000-0005-0000-0000-00008D010000}"/>
    <cellStyle name="60% - Énfasis1 8" xfId="399" xr:uid="{00000000-0005-0000-0000-00008E010000}"/>
    <cellStyle name="60% - Énfasis1 8 2" xfId="400" xr:uid="{00000000-0005-0000-0000-00008F010000}"/>
    <cellStyle name="60% - Énfasis1 9" xfId="401" xr:uid="{00000000-0005-0000-0000-000090010000}"/>
    <cellStyle name="60% - Énfasis1 9 2" xfId="402" xr:uid="{00000000-0005-0000-0000-000091010000}"/>
    <cellStyle name="60% - Énfasis2 10" xfId="403" xr:uid="{00000000-0005-0000-0000-000092010000}"/>
    <cellStyle name="60% - Énfasis2 10 2" xfId="404" xr:uid="{00000000-0005-0000-0000-000093010000}"/>
    <cellStyle name="60% - Énfasis2 11" xfId="405" xr:uid="{00000000-0005-0000-0000-000094010000}"/>
    <cellStyle name="60% - Énfasis2 11 2" xfId="406" xr:uid="{00000000-0005-0000-0000-000095010000}"/>
    <cellStyle name="60% - Énfasis2 2" xfId="407" xr:uid="{00000000-0005-0000-0000-000096010000}"/>
    <cellStyle name="60% - Énfasis2 2 2" xfId="408" xr:uid="{00000000-0005-0000-0000-000097010000}"/>
    <cellStyle name="60% - Énfasis2 3" xfId="409" xr:uid="{00000000-0005-0000-0000-000098010000}"/>
    <cellStyle name="60% - Énfasis2 3 2" xfId="410" xr:uid="{00000000-0005-0000-0000-000099010000}"/>
    <cellStyle name="60% - Énfasis2 4" xfId="411" xr:uid="{00000000-0005-0000-0000-00009A010000}"/>
    <cellStyle name="60% - Énfasis2 4 2" xfId="412" xr:uid="{00000000-0005-0000-0000-00009B010000}"/>
    <cellStyle name="60% - Énfasis2 5" xfId="413" xr:uid="{00000000-0005-0000-0000-00009C010000}"/>
    <cellStyle name="60% - Énfasis2 5 2" xfId="414" xr:uid="{00000000-0005-0000-0000-00009D010000}"/>
    <cellStyle name="60% - Énfasis2 6" xfId="415" xr:uid="{00000000-0005-0000-0000-00009E010000}"/>
    <cellStyle name="60% - Énfasis2 6 2" xfId="416" xr:uid="{00000000-0005-0000-0000-00009F010000}"/>
    <cellStyle name="60% - Énfasis2 7" xfId="417" xr:uid="{00000000-0005-0000-0000-0000A0010000}"/>
    <cellStyle name="60% - Énfasis2 7 2" xfId="418" xr:uid="{00000000-0005-0000-0000-0000A1010000}"/>
    <cellStyle name="60% - Énfasis2 8" xfId="419" xr:uid="{00000000-0005-0000-0000-0000A2010000}"/>
    <cellStyle name="60% - Énfasis2 8 2" xfId="420" xr:uid="{00000000-0005-0000-0000-0000A3010000}"/>
    <cellStyle name="60% - Énfasis2 9" xfId="421" xr:uid="{00000000-0005-0000-0000-0000A4010000}"/>
    <cellStyle name="60% - Énfasis2 9 2" xfId="422" xr:uid="{00000000-0005-0000-0000-0000A5010000}"/>
    <cellStyle name="60% - Énfasis3 10" xfId="423" xr:uid="{00000000-0005-0000-0000-0000A6010000}"/>
    <cellStyle name="60% - Énfasis3 10 2" xfId="424" xr:uid="{00000000-0005-0000-0000-0000A7010000}"/>
    <cellStyle name="60% - Énfasis3 11" xfId="425" xr:uid="{00000000-0005-0000-0000-0000A8010000}"/>
    <cellStyle name="60% - Énfasis3 11 2" xfId="426" xr:uid="{00000000-0005-0000-0000-0000A9010000}"/>
    <cellStyle name="60% - Énfasis3 2 2" xfId="427" xr:uid="{00000000-0005-0000-0000-0000AA010000}"/>
    <cellStyle name="60% - Énfasis3 2 3" xfId="428" xr:uid="{00000000-0005-0000-0000-0000AB010000}"/>
    <cellStyle name="60% - Énfasis3 2 4" xfId="429" xr:uid="{00000000-0005-0000-0000-0000AC010000}"/>
    <cellStyle name="60% - Énfasis3 3" xfId="430" xr:uid="{00000000-0005-0000-0000-0000AD010000}"/>
    <cellStyle name="60% - Énfasis3 3 2" xfId="431" xr:uid="{00000000-0005-0000-0000-0000AE010000}"/>
    <cellStyle name="60% - Énfasis3 4" xfId="432" xr:uid="{00000000-0005-0000-0000-0000AF010000}"/>
    <cellStyle name="60% - Énfasis3 4 2" xfId="433" xr:uid="{00000000-0005-0000-0000-0000B0010000}"/>
    <cellStyle name="60% - Énfasis3 5" xfId="434" xr:uid="{00000000-0005-0000-0000-0000B1010000}"/>
    <cellStyle name="60% - Énfasis3 5 2" xfId="435" xr:uid="{00000000-0005-0000-0000-0000B2010000}"/>
    <cellStyle name="60% - Énfasis3 6" xfId="436" xr:uid="{00000000-0005-0000-0000-0000B3010000}"/>
    <cellStyle name="60% - Énfasis3 6 2" xfId="437" xr:uid="{00000000-0005-0000-0000-0000B4010000}"/>
    <cellStyle name="60% - Énfasis3 7" xfId="438" xr:uid="{00000000-0005-0000-0000-0000B5010000}"/>
    <cellStyle name="60% - Énfasis3 7 2" xfId="439" xr:uid="{00000000-0005-0000-0000-0000B6010000}"/>
    <cellStyle name="60% - Énfasis3 8" xfId="440" xr:uid="{00000000-0005-0000-0000-0000B7010000}"/>
    <cellStyle name="60% - Énfasis3 8 2" xfId="441" xr:uid="{00000000-0005-0000-0000-0000B8010000}"/>
    <cellStyle name="60% - Énfasis3 9" xfId="442" xr:uid="{00000000-0005-0000-0000-0000B9010000}"/>
    <cellStyle name="60% - Énfasis3 9 2" xfId="443" xr:uid="{00000000-0005-0000-0000-0000BA010000}"/>
    <cellStyle name="60% - Énfasis4 10" xfId="444" xr:uid="{00000000-0005-0000-0000-0000BB010000}"/>
    <cellStyle name="60% - Énfasis4 10 2" xfId="445" xr:uid="{00000000-0005-0000-0000-0000BC010000}"/>
    <cellStyle name="60% - Énfasis4 11" xfId="446" xr:uid="{00000000-0005-0000-0000-0000BD010000}"/>
    <cellStyle name="60% - Énfasis4 11 2" xfId="447" xr:uid="{00000000-0005-0000-0000-0000BE010000}"/>
    <cellStyle name="60% - Énfasis4 2 2" xfId="448" xr:uid="{00000000-0005-0000-0000-0000BF010000}"/>
    <cellStyle name="60% - Énfasis4 2 3" xfId="449" xr:uid="{00000000-0005-0000-0000-0000C0010000}"/>
    <cellStyle name="60% - Énfasis4 2 4" xfId="450" xr:uid="{00000000-0005-0000-0000-0000C1010000}"/>
    <cellStyle name="60% - Énfasis4 3" xfId="451" xr:uid="{00000000-0005-0000-0000-0000C2010000}"/>
    <cellStyle name="60% - Énfasis4 3 2" xfId="452" xr:uid="{00000000-0005-0000-0000-0000C3010000}"/>
    <cellStyle name="60% - Énfasis4 4" xfId="453" xr:uid="{00000000-0005-0000-0000-0000C4010000}"/>
    <cellStyle name="60% - Énfasis4 4 2" xfId="454" xr:uid="{00000000-0005-0000-0000-0000C5010000}"/>
    <cellStyle name="60% - Énfasis4 5" xfId="455" xr:uid="{00000000-0005-0000-0000-0000C6010000}"/>
    <cellStyle name="60% - Énfasis4 5 2" xfId="456" xr:uid="{00000000-0005-0000-0000-0000C7010000}"/>
    <cellStyle name="60% - Énfasis4 6" xfId="457" xr:uid="{00000000-0005-0000-0000-0000C8010000}"/>
    <cellStyle name="60% - Énfasis4 6 2" xfId="458" xr:uid="{00000000-0005-0000-0000-0000C9010000}"/>
    <cellStyle name="60% - Énfasis4 7" xfId="459" xr:uid="{00000000-0005-0000-0000-0000CA010000}"/>
    <cellStyle name="60% - Énfasis4 7 2" xfId="460" xr:uid="{00000000-0005-0000-0000-0000CB010000}"/>
    <cellStyle name="60% - Énfasis4 8" xfId="461" xr:uid="{00000000-0005-0000-0000-0000CC010000}"/>
    <cellStyle name="60% - Énfasis4 8 2" xfId="462" xr:uid="{00000000-0005-0000-0000-0000CD010000}"/>
    <cellStyle name="60% - Énfasis4 9" xfId="463" xr:uid="{00000000-0005-0000-0000-0000CE010000}"/>
    <cellStyle name="60% - Énfasis4 9 2" xfId="464" xr:uid="{00000000-0005-0000-0000-0000CF010000}"/>
    <cellStyle name="60% - Énfasis5 10" xfId="465" xr:uid="{00000000-0005-0000-0000-0000D0010000}"/>
    <cellStyle name="60% - Énfasis5 10 2" xfId="466" xr:uid="{00000000-0005-0000-0000-0000D1010000}"/>
    <cellStyle name="60% - Énfasis5 11" xfId="467" xr:uid="{00000000-0005-0000-0000-0000D2010000}"/>
    <cellStyle name="60% - Énfasis5 11 2" xfId="468" xr:uid="{00000000-0005-0000-0000-0000D3010000}"/>
    <cellStyle name="60% - Énfasis5 2" xfId="469" xr:uid="{00000000-0005-0000-0000-0000D4010000}"/>
    <cellStyle name="60% - Énfasis5 2 2" xfId="470" xr:uid="{00000000-0005-0000-0000-0000D5010000}"/>
    <cellStyle name="60% - Énfasis5 3" xfId="471" xr:uid="{00000000-0005-0000-0000-0000D6010000}"/>
    <cellStyle name="60% - Énfasis5 3 2" xfId="472" xr:uid="{00000000-0005-0000-0000-0000D7010000}"/>
    <cellStyle name="60% - Énfasis5 4" xfId="473" xr:uid="{00000000-0005-0000-0000-0000D8010000}"/>
    <cellStyle name="60% - Énfasis5 4 2" xfId="474" xr:uid="{00000000-0005-0000-0000-0000D9010000}"/>
    <cellStyle name="60% - Énfasis5 5" xfId="475" xr:uid="{00000000-0005-0000-0000-0000DA010000}"/>
    <cellStyle name="60% - Énfasis5 5 2" xfId="476" xr:uid="{00000000-0005-0000-0000-0000DB010000}"/>
    <cellStyle name="60% - Énfasis5 6" xfId="477" xr:uid="{00000000-0005-0000-0000-0000DC010000}"/>
    <cellStyle name="60% - Énfasis5 6 2" xfId="478" xr:uid="{00000000-0005-0000-0000-0000DD010000}"/>
    <cellStyle name="60% - Énfasis5 7" xfId="479" xr:uid="{00000000-0005-0000-0000-0000DE010000}"/>
    <cellStyle name="60% - Énfasis5 7 2" xfId="480" xr:uid="{00000000-0005-0000-0000-0000DF010000}"/>
    <cellStyle name="60% - Énfasis5 8" xfId="481" xr:uid="{00000000-0005-0000-0000-0000E0010000}"/>
    <cellStyle name="60% - Énfasis5 8 2" xfId="482" xr:uid="{00000000-0005-0000-0000-0000E1010000}"/>
    <cellStyle name="60% - Énfasis5 9" xfId="483" xr:uid="{00000000-0005-0000-0000-0000E2010000}"/>
    <cellStyle name="60% - Énfasis5 9 2" xfId="484" xr:uid="{00000000-0005-0000-0000-0000E3010000}"/>
    <cellStyle name="60% - Énfasis6 10" xfId="485" xr:uid="{00000000-0005-0000-0000-0000E4010000}"/>
    <cellStyle name="60% - Énfasis6 10 2" xfId="486" xr:uid="{00000000-0005-0000-0000-0000E5010000}"/>
    <cellStyle name="60% - Énfasis6 11" xfId="487" xr:uid="{00000000-0005-0000-0000-0000E6010000}"/>
    <cellStyle name="60% - Énfasis6 11 2" xfId="488" xr:uid="{00000000-0005-0000-0000-0000E7010000}"/>
    <cellStyle name="60% - Énfasis6 2 2" xfId="489" xr:uid="{00000000-0005-0000-0000-0000E8010000}"/>
    <cellStyle name="60% - Énfasis6 2 3" xfId="490" xr:uid="{00000000-0005-0000-0000-0000E9010000}"/>
    <cellStyle name="60% - Énfasis6 2 4" xfId="491" xr:uid="{00000000-0005-0000-0000-0000EA010000}"/>
    <cellStyle name="60% - Énfasis6 3" xfId="492" xr:uid="{00000000-0005-0000-0000-0000EB010000}"/>
    <cellStyle name="60% - Énfasis6 3 2" xfId="493" xr:uid="{00000000-0005-0000-0000-0000EC010000}"/>
    <cellStyle name="60% - Énfasis6 4" xfId="494" xr:uid="{00000000-0005-0000-0000-0000ED010000}"/>
    <cellStyle name="60% - Énfasis6 4 2" xfId="495" xr:uid="{00000000-0005-0000-0000-0000EE010000}"/>
    <cellStyle name="60% - Énfasis6 5" xfId="496" xr:uid="{00000000-0005-0000-0000-0000EF010000}"/>
    <cellStyle name="60% - Énfasis6 5 2" xfId="497" xr:uid="{00000000-0005-0000-0000-0000F0010000}"/>
    <cellStyle name="60% - Énfasis6 6" xfId="498" xr:uid="{00000000-0005-0000-0000-0000F1010000}"/>
    <cellStyle name="60% - Énfasis6 6 2" xfId="499" xr:uid="{00000000-0005-0000-0000-0000F2010000}"/>
    <cellStyle name="60% - Énfasis6 7" xfId="500" xr:uid="{00000000-0005-0000-0000-0000F3010000}"/>
    <cellStyle name="60% - Énfasis6 7 2" xfId="501" xr:uid="{00000000-0005-0000-0000-0000F4010000}"/>
    <cellStyle name="60% - Énfasis6 8" xfId="502" xr:uid="{00000000-0005-0000-0000-0000F5010000}"/>
    <cellStyle name="60% - Énfasis6 8 2" xfId="503" xr:uid="{00000000-0005-0000-0000-0000F6010000}"/>
    <cellStyle name="60% - Énfasis6 9" xfId="504" xr:uid="{00000000-0005-0000-0000-0000F7010000}"/>
    <cellStyle name="60% - Énfasis6 9 2" xfId="505" xr:uid="{00000000-0005-0000-0000-0000F8010000}"/>
    <cellStyle name="Buena 10" xfId="506" xr:uid="{00000000-0005-0000-0000-0000F9010000}"/>
    <cellStyle name="Buena 10 2" xfId="507" xr:uid="{00000000-0005-0000-0000-0000FA010000}"/>
    <cellStyle name="Buena 11" xfId="508" xr:uid="{00000000-0005-0000-0000-0000FB010000}"/>
    <cellStyle name="Buena 11 2" xfId="509" xr:uid="{00000000-0005-0000-0000-0000FC010000}"/>
    <cellStyle name="Buena 2" xfId="510" xr:uid="{00000000-0005-0000-0000-0000FD010000}"/>
    <cellStyle name="Buena 2 2" xfId="511" xr:uid="{00000000-0005-0000-0000-0000FE010000}"/>
    <cellStyle name="Buena 3" xfId="512" xr:uid="{00000000-0005-0000-0000-0000FF010000}"/>
    <cellStyle name="Buena 3 2" xfId="513" xr:uid="{00000000-0005-0000-0000-000000020000}"/>
    <cellStyle name="Buena 4" xfId="514" xr:uid="{00000000-0005-0000-0000-000001020000}"/>
    <cellStyle name="Buena 4 2" xfId="515" xr:uid="{00000000-0005-0000-0000-000002020000}"/>
    <cellStyle name="Buena 5" xfId="516" xr:uid="{00000000-0005-0000-0000-000003020000}"/>
    <cellStyle name="Buena 5 2" xfId="517" xr:uid="{00000000-0005-0000-0000-000004020000}"/>
    <cellStyle name="Buena 6" xfId="518" xr:uid="{00000000-0005-0000-0000-000005020000}"/>
    <cellStyle name="Buena 6 2" xfId="519" xr:uid="{00000000-0005-0000-0000-000006020000}"/>
    <cellStyle name="Buena 7" xfId="520" xr:uid="{00000000-0005-0000-0000-000007020000}"/>
    <cellStyle name="Buena 7 2" xfId="521" xr:uid="{00000000-0005-0000-0000-000008020000}"/>
    <cellStyle name="Buena 8" xfId="522" xr:uid="{00000000-0005-0000-0000-000009020000}"/>
    <cellStyle name="Buena 8 2" xfId="523" xr:uid="{00000000-0005-0000-0000-00000A020000}"/>
    <cellStyle name="Buena 9" xfId="524" xr:uid="{00000000-0005-0000-0000-00000B020000}"/>
    <cellStyle name="Buena 9 2" xfId="525" xr:uid="{00000000-0005-0000-0000-00000C020000}"/>
    <cellStyle name="Cálculo 10" xfId="526" xr:uid="{00000000-0005-0000-0000-00000D020000}"/>
    <cellStyle name="Cálculo 10 2" xfId="527" xr:uid="{00000000-0005-0000-0000-00000E020000}"/>
    <cellStyle name="Cálculo 11" xfId="528" xr:uid="{00000000-0005-0000-0000-00000F020000}"/>
    <cellStyle name="Cálculo 11 2" xfId="529" xr:uid="{00000000-0005-0000-0000-000010020000}"/>
    <cellStyle name="Cálculo 2" xfId="530" xr:uid="{00000000-0005-0000-0000-000011020000}"/>
    <cellStyle name="Cálculo 2 2" xfId="531" xr:uid="{00000000-0005-0000-0000-000012020000}"/>
    <cellStyle name="Cálculo 3" xfId="532" xr:uid="{00000000-0005-0000-0000-000013020000}"/>
    <cellStyle name="Cálculo 3 2" xfId="533" xr:uid="{00000000-0005-0000-0000-000014020000}"/>
    <cellStyle name="Cálculo 4" xfId="534" xr:uid="{00000000-0005-0000-0000-000015020000}"/>
    <cellStyle name="Cálculo 4 2" xfId="535" xr:uid="{00000000-0005-0000-0000-000016020000}"/>
    <cellStyle name="Cálculo 5" xfId="536" xr:uid="{00000000-0005-0000-0000-000017020000}"/>
    <cellStyle name="Cálculo 5 2" xfId="537" xr:uid="{00000000-0005-0000-0000-000018020000}"/>
    <cellStyle name="Cálculo 6" xfId="538" xr:uid="{00000000-0005-0000-0000-000019020000}"/>
    <cellStyle name="Cálculo 6 2" xfId="539" xr:uid="{00000000-0005-0000-0000-00001A020000}"/>
    <cellStyle name="Cálculo 7" xfId="540" xr:uid="{00000000-0005-0000-0000-00001B020000}"/>
    <cellStyle name="Cálculo 7 2" xfId="541" xr:uid="{00000000-0005-0000-0000-00001C020000}"/>
    <cellStyle name="Cálculo 8" xfId="542" xr:uid="{00000000-0005-0000-0000-00001D020000}"/>
    <cellStyle name="Cálculo 8 2" xfId="543" xr:uid="{00000000-0005-0000-0000-00001E020000}"/>
    <cellStyle name="Cálculo 9" xfId="544" xr:uid="{00000000-0005-0000-0000-00001F020000}"/>
    <cellStyle name="Cálculo 9 2" xfId="545" xr:uid="{00000000-0005-0000-0000-000020020000}"/>
    <cellStyle name="Celda vinculada 10" xfId="546" xr:uid="{00000000-0005-0000-0000-000021020000}"/>
    <cellStyle name="Celda vinculada 10 2" xfId="547" xr:uid="{00000000-0005-0000-0000-000022020000}"/>
    <cellStyle name="Celda vinculada 11" xfId="548" xr:uid="{00000000-0005-0000-0000-000023020000}"/>
    <cellStyle name="Celda vinculada 11 2" xfId="549" xr:uid="{00000000-0005-0000-0000-000024020000}"/>
    <cellStyle name="Celda vinculada 2" xfId="550" xr:uid="{00000000-0005-0000-0000-000025020000}"/>
    <cellStyle name="Celda vinculada 2 2" xfId="551" xr:uid="{00000000-0005-0000-0000-000026020000}"/>
    <cellStyle name="Celda vinculada 3" xfId="552" xr:uid="{00000000-0005-0000-0000-000027020000}"/>
    <cellStyle name="Celda vinculada 3 2" xfId="553" xr:uid="{00000000-0005-0000-0000-000028020000}"/>
    <cellStyle name="Celda vinculada 4" xfId="554" xr:uid="{00000000-0005-0000-0000-000029020000}"/>
    <cellStyle name="Celda vinculada 4 2" xfId="555" xr:uid="{00000000-0005-0000-0000-00002A020000}"/>
    <cellStyle name="Celda vinculada 5" xfId="556" xr:uid="{00000000-0005-0000-0000-00002B020000}"/>
    <cellStyle name="Celda vinculada 5 2" xfId="557" xr:uid="{00000000-0005-0000-0000-00002C020000}"/>
    <cellStyle name="Celda vinculada 6" xfId="558" xr:uid="{00000000-0005-0000-0000-00002D020000}"/>
    <cellStyle name="Celda vinculada 6 2" xfId="559" xr:uid="{00000000-0005-0000-0000-00002E020000}"/>
    <cellStyle name="Celda vinculada 7" xfId="560" xr:uid="{00000000-0005-0000-0000-00002F020000}"/>
    <cellStyle name="Celda vinculada 7 2" xfId="561" xr:uid="{00000000-0005-0000-0000-000030020000}"/>
    <cellStyle name="Celda vinculada 8" xfId="562" xr:uid="{00000000-0005-0000-0000-000031020000}"/>
    <cellStyle name="Celda vinculada 8 2" xfId="563" xr:uid="{00000000-0005-0000-0000-000032020000}"/>
    <cellStyle name="Celda vinculada 9" xfId="564" xr:uid="{00000000-0005-0000-0000-000033020000}"/>
    <cellStyle name="Celda vinculada 9 2" xfId="565" xr:uid="{00000000-0005-0000-0000-000034020000}"/>
    <cellStyle name="Encabezado 4 10" xfId="566" xr:uid="{00000000-0005-0000-0000-000035020000}"/>
    <cellStyle name="Encabezado 4 10 2" xfId="567" xr:uid="{00000000-0005-0000-0000-000036020000}"/>
    <cellStyle name="Encabezado 4 11" xfId="568" xr:uid="{00000000-0005-0000-0000-000037020000}"/>
    <cellStyle name="Encabezado 4 11 2" xfId="569" xr:uid="{00000000-0005-0000-0000-000038020000}"/>
    <cellStyle name="Encabezado 4 2" xfId="570" xr:uid="{00000000-0005-0000-0000-000039020000}"/>
    <cellStyle name="Encabezado 4 2 2" xfId="571" xr:uid="{00000000-0005-0000-0000-00003A020000}"/>
    <cellStyle name="Encabezado 4 3" xfId="572" xr:uid="{00000000-0005-0000-0000-00003B020000}"/>
    <cellStyle name="Encabezado 4 3 2" xfId="573" xr:uid="{00000000-0005-0000-0000-00003C020000}"/>
    <cellStyle name="Encabezado 4 4" xfId="574" xr:uid="{00000000-0005-0000-0000-00003D020000}"/>
    <cellStyle name="Encabezado 4 4 2" xfId="575" xr:uid="{00000000-0005-0000-0000-00003E020000}"/>
    <cellStyle name="Encabezado 4 5" xfId="576" xr:uid="{00000000-0005-0000-0000-00003F020000}"/>
    <cellStyle name="Encabezado 4 5 2" xfId="577" xr:uid="{00000000-0005-0000-0000-000040020000}"/>
    <cellStyle name="Encabezado 4 6" xfId="578" xr:uid="{00000000-0005-0000-0000-000041020000}"/>
    <cellStyle name="Encabezado 4 6 2" xfId="579" xr:uid="{00000000-0005-0000-0000-000042020000}"/>
    <cellStyle name="Encabezado 4 7" xfId="580" xr:uid="{00000000-0005-0000-0000-000043020000}"/>
    <cellStyle name="Encabezado 4 7 2" xfId="581" xr:uid="{00000000-0005-0000-0000-000044020000}"/>
    <cellStyle name="Encabezado 4 8" xfId="582" xr:uid="{00000000-0005-0000-0000-000045020000}"/>
    <cellStyle name="Encabezado 4 8 2" xfId="583" xr:uid="{00000000-0005-0000-0000-000046020000}"/>
    <cellStyle name="Encabezado 4 9" xfId="584" xr:uid="{00000000-0005-0000-0000-000047020000}"/>
    <cellStyle name="Encabezado 4 9 2" xfId="585" xr:uid="{00000000-0005-0000-0000-000048020000}"/>
    <cellStyle name="Énfasis1 10" xfId="586" xr:uid="{00000000-0005-0000-0000-000049020000}"/>
    <cellStyle name="Énfasis1 10 2" xfId="587" xr:uid="{00000000-0005-0000-0000-00004A020000}"/>
    <cellStyle name="Énfasis1 11" xfId="588" xr:uid="{00000000-0005-0000-0000-00004B020000}"/>
    <cellStyle name="Énfasis1 11 2" xfId="589" xr:uid="{00000000-0005-0000-0000-00004C020000}"/>
    <cellStyle name="Énfasis1 2" xfId="590" xr:uid="{00000000-0005-0000-0000-00004D020000}"/>
    <cellStyle name="Énfasis1 2 2" xfId="591" xr:uid="{00000000-0005-0000-0000-00004E020000}"/>
    <cellStyle name="Énfasis1 3" xfId="592" xr:uid="{00000000-0005-0000-0000-00004F020000}"/>
    <cellStyle name="Énfasis1 3 2" xfId="593" xr:uid="{00000000-0005-0000-0000-000050020000}"/>
    <cellStyle name="Énfasis1 4" xfId="594" xr:uid="{00000000-0005-0000-0000-000051020000}"/>
    <cellStyle name="Énfasis1 4 2" xfId="595" xr:uid="{00000000-0005-0000-0000-000052020000}"/>
    <cellStyle name="Énfasis1 5" xfId="596" xr:uid="{00000000-0005-0000-0000-000053020000}"/>
    <cellStyle name="Énfasis1 5 2" xfId="597" xr:uid="{00000000-0005-0000-0000-000054020000}"/>
    <cellStyle name="Énfasis1 6" xfId="598" xr:uid="{00000000-0005-0000-0000-000055020000}"/>
    <cellStyle name="Énfasis1 6 2" xfId="599" xr:uid="{00000000-0005-0000-0000-000056020000}"/>
    <cellStyle name="Énfasis1 7" xfId="600" xr:uid="{00000000-0005-0000-0000-000057020000}"/>
    <cellStyle name="Énfasis1 7 2" xfId="601" xr:uid="{00000000-0005-0000-0000-000058020000}"/>
    <cellStyle name="Énfasis1 8" xfId="602" xr:uid="{00000000-0005-0000-0000-000059020000}"/>
    <cellStyle name="Énfasis1 8 2" xfId="603" xr:uid="{00000000-0005-0000-0000-00005A020000}"/>
    <cellStyle name="Énfasis1 9" xfId="604" xr:uid="{00000000-0005-0000-0000-00005B020000}"/>
    <cellStyle name="Énfasis1 9 2" xfId="605" xr:uid="{00000000-0005-0000-0000-00005C020000}"/>
    <cellStyle name="Énfasis2 10" xfId="606" xr:uid="{00000000-0005-0000-0000-00005D020000}"/>
    <cellStyle name="Énfasis2 10 2" xfId="607" xr:uid="{00000000-0005-0000-0000-00005E020000}"/>
    <cellStyle name="Énfasis2 11" xfId="608" xr:uid="{00000000-0005-0000-0000-00005F020000}"/>
    <cellStyle name="Énfasis2 11 2" xfId="609" xr:uid="{00000000-0005-0000-0000-000060020000}"/>
    <cellStyle name="Énfasis2 2" xfId="610" xr:uid="{00000000-0005-0000-0000-000061020000}"/>
    <cellStyle name="Énfasis2 2 2" xfId="611" xr:uid="{00000000-0005-0000-0000-000062020000}"/>
    <cellStyle name="Énfasis2 3" xfId="612" xr:uid="{00000000-0005-0000-0000-000063020000}"/>
    <cellStyle name="Énfasis2 3 2" xfId="613" xr:uid="{00000000-0005-0000-0000-000064020000}"/>
    <cellStyle name="Énfasis2 4" xfId="614" xr:uid="{00000000-0005-0000-0000-000065020000}"/>
    <cellStyle name="Énfasis2 4 2" xfId="615" xr:uid="{00000000-0005-0000-0000-000066020000}"/>
    <cellStyle name="Énfasis2 5" xfId="616" xr:uid="{00000000-0005-0000-0000-000067020000}"/>
    <cellStyle name="Énfasis2 5 2" xfId="617" xr:uid="{00000000-0005-0000-0000-000068020000}"/>
    <cellStyle name="Énfasis2 6" xfId="618" xr:uid="{00000000-0005-0000-0000-000069020000}"/>
    <cellStyle name="Énfasis2 6 2" xfId="619" xr:uid="{00000000-0005-0000-0000-00006A020000}"/>
    <cellStyle name="Énfasis2 7" xfId="620" xr:uid="{00000000-0005-0000-0000-00006B020000}"/>
    <cellStyle name="Énfasis2 7 2" xfId="621" xr:uid="{00000000-0005-0000-0000-00006C020000}"/>
    <cellStyle name="Énfasis2 8" xfId="622" xr:uid="{00000000-0005-0000-0000-00006D020000}"/>
    <cellStyle name="Énfasis2 8 2" xfId="623" xr:uid="{00000000-0005-0000-0000-00006E020000}"/>
    <cellStyle name="Énfasis2 9" xfId="624" xr:uid="{00000000-0005-0000-0000-00006F020000}"/>
    <cellStyle name="Énfasis2 9 2" xfId="625" xr:uid="{00000000-0005-0000-0000-000070020000}"/>
    <cellStyle name="Énfasis3 10" xfId="626" xr:uid="{00000000-0005-0000-0000-000071020000}"/>
    <cellStyle name="Énfasis3 10 2" xfId="627" xr:uid="{00000000-0005-0000-0000-000072020000}"/>
    <cellStyle name="Énfasis3 11" xfId="628" xr:uid="{00000000-0005-0000-0000-000073020000}"/>
    <cellStyle name="Énfasis3 11 2" xfId="629" xr:uid="{00000000-0005-0000-0000-000074020000}"/>
    <cellStyle name="Énfasis3 2" xfId="630" xr:uid="{00000000-0005-0000-0000-000075020000}"/>
    <cellStyle name="Énfasis3 2 2" xfId="631" xr:uid="{00000000-0005-0000-0000-000076020000}"/>
    <cellStyle name="Énfasis3 3" xfId="632" xr:uid="{00000000-0005-0000-0000-000077020000}"/>
    <cellStyle name="Énfasis3 3 2" xfId="633" xr:uid="{00000000-0005-0000-0000-000078020000}"/>
    <cellStyle name="Énfasis3 4" xfId="634" xr:uid="{00000000-0005-0000-0000-000079020000}"/>
    <cellStyle name="Énfasis3 4 2" xfId="635" xr:uid="{00000000-0005-0000-0000-00007A020000}"/>
    <cellStyle name="Énfasis3 5" xfId="636" xr:uid="{00000000-0005-0000-0000-00007B020000}"/>
    <cellStyle name="Énfasis3 5 2" xfId="637" xr:uid="{00000000-0005-0000-0000-00007C020000}"/>
    <cellStyle name="Énfasis3 6" xfId="638" xr:uid="{00000000-0005-0000-0000-00007D020000}"/>
    <cellStyle name="Énfasis3 6 2" xfId="639" xr:uid="{00000000-0005-0000-0000-00007E020000}"/>
    <cellStyle name="Énfasis3 7" xfId="640" xr:uid="{00000000-0005-0000-0000-00007F020000}"/>
    <cellStyle name="Énfasis3 7 2" xfId="641" xr:uid="{00000000-0005-0000-0000-000080020000}"/>
    <cellStyle name="Énfasis3 8" xfId="642" xr:uid="{00000000-0005-0000-0000-000081020000}"/>
    <cellStyle name="Énfasis3 8 2" xfId="643" xr:uid="{00000000-0005-0000-0000-000082020000}"/>
    <cellStyle name="Énfasis3 9" xfId="644" xr:uid="{00000000-0005-0000-0000-000083020000}"/>
    <cellStyle name="Énfasis3 9 2" xfId="645" xr:uid="{00000000-0005-0000-0000-000084020000}"/>
    <cellStyle name="Énfasis4 10" xfId="646" xr:uid="{00000000-0005-0000-0000-000085020000}"/>
    <cellStyle name="Énfasis4 10 2" xfId="647" xr:uid="{00000000-0005-0000-0000-000086020000}"/>
    <cellStyle name="Énfasis4 11" xfId="648" xr:uid="{00000000-0005-0000-0000-000087020000}"/>
    <cellStyle name="Énfasis4 11 2" xfId="649" xr:uid="{00000000-0005-0000-0000-000088020000}"/>
    <cellStyle name="Énfasis4 2" xfId="650" xr:uid="{00000000-0005-0000-0000-000089020000}"/>
    <cellStyle name="Énfasis4 2 2" xfId="651" xr:uid="{00000000-0005-0000-0000-00008A020000}"/>
    <cellStyle name="Énfasis4 3" xfId="652" xr:uid="{00000000-0005-0000-0000-00008B020000}"/>
    <cellStyle name="Énfasis4 3 2" xfId="653" xr:uid="{00000000-0005-0000-0000-00008C020000}"/>
    <cellStyle name="Énfasis4 4" xfId="654" xr:uid="{00000000-0005-0000-0000-00008D020000}"/>
    <cellStyle name="Énfasis4 4 2" xfId="655" xr:uid="{00000000-0005-0000-0000-00008E020000}"/>
    <cellStyle name="Énfasis4 5" xfId="656" xr:uid="{00000000-0005-0000-0000-00008F020000}"/>
    <cellStyle name="Énfasis4 5 2" xfId="657" xr:uid="{00000000-0005-0000-0000-000090020000}"/>
    <cellStyle name="Énfasis4 6" xfId="658" xr:uid="{00000000-0005-0000-0000-000091020000}"/>
    <cellStyle name="Énfasis4 6 2" xfId="659" xr:uid="{00000000-0005-0000-0000-000092020000}"/>
    <cellStyle name="Énfasis4 7" xfId="660" xr:uid="{00000000-0005-0000-0000-000093020000}"/>
    <cellStyle name="Énfasis4 7 2" xfId="661" xr:uid="{00000000-0005-0000-0000-000094020000}"/>
    <cellStyle name="Énfasis4 8" xfId="662" xr:uid="{00000000-0005-0000-0000-000095020000}"/>
    <cellStyle name="Énfasis4 8 2" xfId="663" xr:uid="{00000000-0005-0000-0000-000096020000}"/>
    <cellStyle name="Énfasis4 9" xfId="664" xr:uid="{00000000-0005-0000-0000-000097020000}"/>
    <cellStyle name="Énfasis4 9 2" xfId="665" xr:uid="{00000000-0005-0000-0000-000098020000}"/>
    <cellStyle name="Énfasis6 10" xfId="666" xr:uid="{00000000-0005-0000-0000-000099020000}"/>
    <cellStyle name="Énfasis6 10 2" xfId="667" xr:uid="{00000000-0005-0000-0000-00009A020000}"/>
    <cellStyle name="Énfasis6 11" xfId="668" xr:uid="{00000000-0005-0000-0000-00009B020000}"/>
    <cellStyle name="Énfasis6 11 2" xfId="669" xr:uid="{00000000-0005-0000-0000-00009C020000}"/>
    <cellStyle name="Énfasis6 2" xfId="670" xr:uid="{00000000-0005-0000-0000-00009D020000}"/>
    <cellStyle name="Énfasis6 2 2" xfId="671" xr:uid="{00000000-0005-0000-0000-00009E020000}"/>
    <cellStyle name="Énfasis6 3" xfId="672" xr:uid="{00000000-0005-0000-0000-00009F020000}"/>
    <cellStyle name="Énfasis6 3 2" xfId="673" xr:uid="{00000000-0005-0000-0000-0000A0020000}"/>
    <cellStyle name="Énfasis6 4" xfId="674" xr:uid="{00000000-0005-0000-0000-0000A1020000}"/>
    <cellStyle name="Énfasis6 4 2" xfId="675" xr:uid="{00000000-0005-0000-0000-0000A2020000}"/>
    <cellStyle name="Énfasis6 5" xfId="676" xr:uid="{00000000-0005-0000-0000-0000A3020000}"/>
    <cellStyle name="Énfasis6 5 2" xfId="677" xr:uid="{00000000-0005-0000-0000-0000A4020000}"/>
    <cellStyle name="Énfasis6 6" xfId="678" xr:uid="{00000000-0005-0000-0000-0000A5020000}"/>
    <cellStyle name="Énfasis6 6 2" xfId="679" xr:uid="{00000000-0005-0000-0000-0000A6020000}"/>
    <cellStyle name="Énfasis6 7" xfId="680" xr:uid="{00000000-0005-0000-0000-0000A7020000}"/>
    <cellStyle name="Énfasis6 7 2" xfId="681" xr:uid="{00000000-0005-0000-0000-0000A8020000}"/>
    <cellStyle name="Énfasis6 8" xfId="682" xr:uid="{00000000-0005-0000-0000-0000A9020000}"/>
    <cellStyle name="Énfasis6 8 2" xfId="683" xr:uid="{00000000-0005-0000-0000-0000AA020000}"/>
    <cellStyle name="Énfasis6 9" xfId="684" xr:uid="{00000000-0005-0000-0000-0000AB020000}"/>
    <cellStyle name="Énfasis6 9 2" xfId="685" xr:uid="{00000000-0005-0000-0000-0000AC020000}"/>
    <cellStyle name="Entrada 10" xfId="686" xr:uid="{00000000-0005-0000-0000-0000AD020000}"/>
    <cellStyle name="Entrada 10 2" xfId="687" xr:uid="{00000000-0005-0000-0000-0000AE020000}"/>
    <cellStyle name="Entrada 11" xfId="688" xr:uid="{00000000-0005-0000-0000-0000AF020000}"/>
    <cellStyle name="Entrada 11 2" xfId="689" xr:uid="{00000000-0005-0000-0000-0000B0020000}"/>
    <cellStyle name="Entrada 2" xfId="690" xr:uid="{00000000-0005-0000-0000-0000B1020000}"/>
    <cellStyle name="Entrada 2 2" xfId="691" xr:uid="{00000000-0005-0000-0000-0000B2020000}"/>
    <cellStyle name="Entrada 3" xfId="692" xr:uid="{00000000-0005-0000-0000-0000B3020000}"/>
    <cellStyle name="Entrada 3 2" xfId="693" xr:uid="{00000000-0005-0000-0000-0000B4020000}"/>
    <cellStyle name="Entrada 4" xfId="694" xr:uid="{00000000-0005-0000-0000-0000B5020000}"/>
    <cellStyle name="Entrada 4 2" xfId="695" xr:uid="{00000000-0005-0000-0000-0000B6020000}"/>
    <cellStyle name="Entrada 5" xfId="696" xr:uid="{00000000-0005-0000-0000-0000B7020000}"/>
    <cellStyle name="Entrada 5 2" xfId="697" xr:uid="{00000000-0005-0000-0000-0000B8020000}"/>
    <cellStyle name="Entrada 6" xfId="698" xr:uid="{00000000-0005-0000-0000-0000B9020000}"/>
    <cellStyle name="Entrada 6 2" xfId="699" xr:uid="{00000000-0005-0000-0000-0000BA020000}"/>
    <cellStyle name="Entrada 7" xfId="700" xr:uid="{00000000-0005-0000-0000-0000BB020000}"/>
    <cellStyle name="Entrada 7 2" xfId="701" xr:uid="{00000000-0005-0000-0000-0000BC020000}"/>
    <cellStyle name="Entrada 8" xfId="702" xr:uid="{00000000-0005-0000-0000-0000BD020000}"/>
    <cellStyle name="Entrada 8 2" xfId="703" xr:uid="{00000000-0005-0000-0000-0000BE020000}"/>
    <cellStyle name="Entrada 9" xfId="704" xr:uid="{00000000-0005-0000-0000-0000BF020000}"/>
    <cellStyle name="Entrada 9 2" xfId="705" xr:uid="{00000000-0005-0000-0000-0000C0020000}"/>
    <cellStyle name="Incorrecto 10" xfId="706" xr:uid="{00000000-0005-0000-0000-0000C1020000}"/>
    <cellStyle name="Incorrecto 10 2" xfId="707" xr:uid="{00000000-0005-0000-0000-0000C2020000}"/>
    <cellStyle name="Incorrecto 11" xfId="708" xr:uid="{00000000-0005-0000-0000-0000C3020000}"/>
    <cellStyle name="Incorrecto 11 2" xfId="709" xr:uid="{00000000-0005-0000-0000-0000C4020000}"/>
    <cellStyle name="Incorrecto 2" xfId="710" xr:uid="{00000000-0005-0000-0000-0000C5020000}"/>
    <cellStyle name="Incorrecto 2 2" xfId="711" xr:uid="{00000000-0005-0000-0000-0000C6020000}"/>
    <cellStyle name="Incorrecto 3" xfId="712" xr:uid="{00000000-0005-0000-0000-0000C7020000}"/>
    <cellStyle name="Incorrecto 3 2" xfId="713" xr:uid="{00000000-0005-0000-0000-0000C8020000}"/>
    <cellStyle name="Incorrecto 4" xfId="714" xr:uid="{00000000-0005-0000-0000-0000C9020000}"/>
    <cellStyle name="Incorrecto 4 2" xfId="715" xr:uid="{00000000-0005-0000-0000-0000CA020000}"/>
    <cellStyle name="Incorrecto 5" xfId="716" xr:uid="{00000000-0005-0000-0000-0000CB020000}"/>
    <cellStyle name="Incorrecto 5 2" xfId="717" xr:uid="{00000000-0005-0000-0000-0000CC020000}"/>
    <cellStyle name="Incorrecto 6" xfId="718" xr:uid="{00000000-0005-0000-0000-0000CD020000}"/>
    <cellStyle name="Incorrecto 6 2" xfId="719" xr:uid="{00000000-0005-0000-0000-0000CE020000}"/>
    <cellStyle name="Incorrecto 7" xfId="720" xr:uid="{00000000-0005-0000-0000-0000CF020000}"/>
    <cellStyle name="Incorrecto 7 2" xfId="721" xr:uid="{00000000-0005-0000-0000-0000D0020000}"/>
    <cellStyle name="Incorrecto 8" xfId="722" xr:uid="{00000000-0005-0000-0000-0000D1020000}"/>
    <cellStyle name="Incorrecto 8 2" xfId="723" xr:uid="{00000000-0005-0000-0000-0000D2020000}"/>
    <cellStyle name="Incorrecto 9" xfId="724" xr:uid="{00000000-0005-0000-0000-0000D3020000}"/>
    <cellStyle name="Incorrecto 9 2" xfId="725" xr:uid="{00000000-0005-0000-0000-0000D4020000}"/>
    <cellStyle name="Millares" xfId="1623" builtinId="3"/>
    <cellStyle name="Millares 10" xfId="726" xr:uid="{00000000-0005-0000-0000-0000D6020000}"/>
    <cellStyle name="Millares 11" xfId="727" xr:uid="{00000000-0005-0000-0000-0000D7020000}"/>
    <cellStyle name="Millares 12" xfId="728" xr:uid="{00000000-0005-0000-0000-0000D8020000}"/>
    <cellStyle name="Millares 13" xfId="729" xr:uid="{00000000-0005-0000-0000-0000D9020000}"/>
    <cellStyle name="Millares 14" xfId="730" xr:uid="{00000000-0005-0000-0000-0000DA020000}"/>
    <cellStyle name="Millares 15" xfId="731" xr:uid="{00000000-0005-0000-0000-0000DB020000}"/>
    <cellStyle name="Millares 16" xfId="732" xr:uid="{00000000-0005-0000-0000-0000DC020000}"/>
    <cellStyle name="Millares 16 2" xfId="733" xr:uid="{00000000-0005-0000-0000-0000DD020000}"/>
    <cellStyle name="Millares 17" xfId="734" xr:uid="{00000000-0005-0000-0000-0000DE020000}"/>
    <cellStyle name="Millares 17 2" xfId="735" xr:uid="{00000000-0005-0000-0000-0000DF020000}"/>
    <cellStyle name="Millares 18" xfId="736" xr:uid="{00000000-0005-0000-0000-0000E0020000}"/>
    <cellStyle name="Millares 19" xfId="2006" xr:uid="{00000000-0005-0000-0000-0000E1020000}"/>
    <cellStyle name="Millares 2" xfId="737" xr:uid="{00000000-0005-0000-0000-0000E2020000}"/>
    <cellStyle name="Millares 3" xfId="738" xr:uid="{00000000-0005-0000-0000-0000E3020000}"/>
    <cellStyle name="Millares 4" xfId="739" xr:uid="{00000000-0005-0000-0000-0000E4020000}"/>
    <cellStyle name="Millares 5" xfId="740" xr:uid="{00000000-0005-0000-0000-0000E5020000}"/>
    <cellStyle name="Millares 6" xfId="741" xr:uid="{00000000-0005-0000-0000-0000E6020000}"/>
    <cellStyle name="Millares 7" xfId="742" xr:uid="{00000000-0005-0000-0000-0000E7020000}"/>
    <cellStyle name="Millares 8" xfId="743" xr:uid="{00000000-0005-0000-0000-0000E8020000}"/>
    <cellStyle name="Millares 9" xfId="744" xr:uid="{00000000-0005-0000-0000-0000E9020000}"/>
    <cellStyle name="Millares_4.4 FACTURACIÓN" xfId="745" xr:uid="{00000000-0005-0000-0000-0000EA020000}"/>
    <cellStyle name="Millares_432Venta resumenmen-2001" xfId="746" xr:uid="{00000000-0005-0000-0000-0000EB020000}"/>
    <cellStyle name="Millares_PRODUCCION2000" xfId="747" xr:uid="{00000000-0005-0000-0000-0000EC020000}"/>
    <cellStyle name="Neutral 10" xfId="748" xr:uid="{00000000-0005-0000-0000-0000ED020000}"/>
    <cellStyle name="Neutral 10 2" xfId="749" xr:uid="{00000000-0005-0000-0000-0000EE020000}"/>
    <cellStyle name="Neutral 11" xfId="750" xr:uid="{00000000-0005-0000-0000-0000EF020000}"/>
    <cellStyle name="Neutral 11 2" xfId="751" xr:uid="{00000000-0005-0000-0000-0000F0020000}"/>
    <cellStyle name="Neutral 2" xfId="752" xr:uid="{00000000-0005-0000-0000-0000F1020000}"/>
    <cellStyle name="Neutral 2 2" xfId="753" xr:uid="{00000000-0005-0000-0000-0000F2020000}"/>
    <cellStyle name="Neutral 3" xfId="754" xr:uid="{00000000-0005-0000-0000-0000F3020000}"/>
    <cellStyle name="Neutral 3 2" xfId="755" xr:uid="{00000000-0005-0000-0000-0000F4020000}"/>
    <cellStyle name="Neutral 4" xfId="756" xr:uid="{00000000-0005-0000-0000-0000F5020000}"/>
    <cellStyle name="Neutral 4 2" xfId="757" xr:uid="{00000000-0005-0000-0000-0000F6020000}"/>
    <cellStyle name="Neutral 5" xfId="758" xr:uid="{00000000-0005-0000-0000-0000F7020000}"/>
    <cellStyle name="Neutral 5 2" xfId="759" xr:uid="{00000000-0005-0000-0000-0000F8020000}"/>
    <cellStyle name="Neutral 6" xfId="760" xr:uid="{00000000-0005-0000-0000-0000F9020000}"/>
    <cellStyle name="Neutral 6 2" xfId="761" xr:uid="{00000000-0005-0000-0000-0000FA020000}"/>
    <cellStyle name="Neutral 7" xfId="762" xr:uid="{00000000-0005-0000-0000-0000FB020000}"/>
    <cellStyle name="Neutral 7 2" xfId="763" xr:uid="{00000000-0005-0000-0000-0000FC020000}"/>
    <cellStyle name="Neutral 8" xfId="764" xr:uid="{00000000-0005-0000-0000-0000FD020000}"/>
    <cellStyle name="Neutral 8 2" xfId="765" xr:uid="{00000000-0005-0000-0000-0000FE020000}"/>
    <cellStyle name="Neutral 9" xfId="766" xr:uid="{00000000-0005-0000-0000-0000FF020000}"/>
    <cellStyle name="Neutral 9 2" xfId="767" xr:uid="{00000000-0005-0000-0000-000000030000}"/>
    <cellStyle name="Normal" xfId="0" builtinId="0"/>
    <cellStyle name="Normal 10" xfId="768" xr:uid="{00000000-0005-0000-0000-000002030000}"/>
    <cellStyle name="Normal 10 10" xfId="769" xr:uid="{00000000-0005-0000-0000-000003030000}"/>
    <cellStyle name="Normal 10 11" xfId="770" xr:uid="{00000000-0005-0000-0000-000004030000}"/>
    <cellStyle name="Normal 10 12" xfId="771" xr:uid="{00000000-0005-0000-0000-000005030000}"/>
    <cellStyle name="Normal 10 13" xfId="772" xr:uid="{00000000-0005-0000-0000-000006030000}"/>
    <cellStyle name="Normal 10 14" xfId="773" xr:uid="{00000000-0005-0000-0000-000007030000}"/>
    <cellStyle name="Normal 10 15" xfId="774" xr:uid="{00000000-0005-0000-0000-000008030000}"/>
    <cellStyle name="Normal 10 16" xfId="775" xr:uid="{00000000-0005-0000-0000-000009030000}"/>
    <cellStyle name="Normal 10 2" xfId="776" xr:uid="{00000000-0005-0000-0000-00000A030000}"/>
    <cellStyle name="Normal 10 3" xfId="777" xr:uid="{00000000-0005-0000-0000-00000B030000}"/>
    <cellStyle name="Normal 10 4" xfId="778" xr:uid="{00000000-0005-0000-0000-00000C030000}"/>
    <cellStyle name="Normal 10 5" xfId="779" xr:uid="{00000000-0005-0000-0000-00000D030000}"/>
    <cellStyle name="Normal 10 6" xfId="780" xr:uid="{00000000-0005-0000-0000-00000E030000}"/>
    <cellStyle name="Normal 10 7" xfId="781" xr:uid="{00000000-0005-0000-0000-00000F030000}"/>
    <cellStyle name="Normal 10 8" xfId="782" xr:uid="{00000000-0005-0000-0000-000010030000}"/>
    <cellStyle name="Normal 10 9" xfId="783" xr:uid="{00000000-0005-0000-0000-000011030000}"/>
    <cellStyle name="Normal 11" xfId="784" xr:uid="{00000000-0005-0000-0000-000012030000}"/>
    <cellStyle name="Normal 11 10" xfId="785" xr:uid="{00000000-0005-0000-0000-000013030000}"/>
    <cellStyle name="Normal 11 11" xfId="786" xr:uid="{00000000-0005-0000-0000-000014030000}"/>
    <cellStyle name="Normal 11 12" xfId="787" xr:uid="{00000000-0005-0000-0000-000015030000}"/>
    <cellStyle name="Normal 11 13" xfId="788" xr:uid="{00000000-0005-0000-0000-000016030000}"/>
    <cellStyle name="Normal 11 14" xfId="789" xr:uid="{00000000-0005-0000-0000-000017030000}"/>
    <cellStyle name="Normal 11 15" xfId="790" xr:uid="{00000000-0005-0000-0000-000018030000}"/>
    <cellStyle name="Normal 11 16" xfId="791" xr:uid="{00000000-0005-0000-0000-000019030000}"/>
    <cellStyle name="Normal 11 2" xfId="792" xr:uid="{00000000-0005-0000-0000-00001A030000}"/>
    <cellStyle name="Normal 11 2 2" xfId="793" xr:uid="{00000000-0005-0000-0000-00001B030000}"/>
    <cellStyle name="Normal 11 2 2 2" xfId="794" xr:uid="{00000000-0005-0000-0000-00001C030000}"/>
    <cellStyle name="Normal 11 3" xfId="795" xr:uid="{00000000-0005-0000-0000-00001D030000}"/>
    <cellStyle name="Normal 11 4" xfId="796" xr:uid="{00000000-0005-0000-0000-00001E030000}"/>
    <cellStyle name="Normal 11 5" xfId="797" xr:uid="{00000000-0005-0000-0000-00001F030000}"/>
    <cellStyle name="Normal 11 6" xfId="798" xr:uid="{00000000-0005-0000-0000-000020030000}"/>
    <cellStyle name="Normal 11 7" xfId="799" xr:uid="{00000000-0005-0000-0000-000021030000}"/>
    <cellStyle name="Normal 11 8" xfId="800" xr:uid="{00000000-0005-0000-0000-000022030000}"/>
    <cellStyle name="Normal 11 9" xfId="801" xr:uid="{00000000-0005-0000-0000-000023030000}"/>
    <cellStyle name="Normal 12 10" xfId="802" xr:uid="{00000000-0005-0000-0000-000024030000}"/>
    <cellStyle name="Normal 12 2" xfId="803" xr:uid="{00000000-0005-0000-0000-000025030000}"/>
    <cellStyle name="Normal 12 3" xfId="804" xr:uid="{00000000-0005-0000-0000-000026030000}"/>
    <cellStyle name="Normal 12 4" xfId="805" xr:uid="{00000000-0005-0000-0000-000027030000}"/>
    <cellStyle name="Normal 12 5" xfId="806" xr:uid="{00000000-0005-0000-0000-000028030000}"/>
    <cellStyle name="Normal 12 6" xfId="807" xr:uid="{00000000-0005-0000-0000-000029030000}"/>
    <cellStyle name="Normal 12 7" xfId="808" xr:uid="{00000000-0005-0000-0000-00002A030000}"/>
    <cellStyle name="Normal 12 8" xfId="809" xr:uid="{00000000-0005-0000-0000-00002B030000}"/>
    <cellStyle name="Normal 12 9" xfId="810" xr:uid="{00000000-0005-0000-0000-00002C030000}"/>
    <cellStyle name="Normal 13" xfId="811" xr:uid="{00000000-0005-0000-0000-00002D030000}"/>
    <cellStyle name="Normal 13 10" xfId="812" xr:uid="{00000000-0005-0000-0000-00002E030000}"/>
    <cellStyle name="Normal 13 11" xfId="813" xr:uid="{00000000-0005-0000-0000-00002F030000}"/>
    <cellStyle name="Normal 13 12" xfId="814" xr:uid="{00000000-0005-0000-0000-000030030000}"/>
    <cellStyle name="Normal 13 13" xfId="815" xr:uid="{00000000-0005-0000-0000-000031030000}"/>
    <cellStyle name="Normal 13 14" xfId="816" xr:uid="{00000000-0005-0000-0000-000032030000}"/>
    <cellStyle name="Normal 13 15" xfId="817" xr:uid="{00000000-0005-0000-0000-000033030000}"/>
    <cellStyle name="Normal 13 2" xfId="818" xr:uid="{00000000-0005-0000-0000-000034030000}"/>
    <cellStyle name="Normal 13 3" xfId="819" xr:uid="{00000000-0005-0000-0000-000035030000}"/>
    <cellStyle name="Normal 13 4" xfId="820" xr:uid="{00000000-0005-0000-0000-000036030000}"/>
    <cellStyle name="Normal 13 5" xfId="821" xr:uid="{00000000-0005-0000-0000-000037030000}"/>
    <cellStyle name="Normal 13 6" xfId="822" xr:uid="{00000000-0005-0000-0000-000038030000}"/>
    <cellStyle name="Normal 13 7" xfId="823" xr:uid="{00000000-0005-0000-0000-000039030000}"/>
    <cellStyle name="Normal 13 8" xfId="824" xr:uid="{00000000-0005-0000-0000-00003A030000}"/>
    <cellStyle name="Normal 13 9" xfId="825" xr:uid="{00000000-0005-0000-0000-00003B030000}"/>
    <cellStyle name="Normal 14" xfId="826" xr:uid="{00000000-0005-0000-0000-00003C030000}"/>
    <cellStyle name="Normal 14 10" xfId="827" xr:uid="{00000000-0005-0000-0000-00003D030000}"/>
    <cellStyle name="Normal 14 11" xfId="828" xr:uid="{00000000-0005-0000-0000-00003E030000}"/>
    <cellStyle name="Normal 14 12" xfId="829" xr:uid="{00000000-0005-0000-0000-00003F030000}"/>
    <cellStyle name="Normal 14 13" xfId="830" xr:uid="{00000000-0005-0000-0000-000040030000}"/>
    <cellStyle name="Normal 14 14" xfId="831" xr:uid="{00000000-0005-0000-0000-000041030000}"/>
    <cellStyle name="Normal 14 15" xfId="832" xr:uid="{00000000-0005-0000-0000-000042030000}"/>
    <cellStyle name="Normal 14 16" xfId="833" xr:uid="{00000000-0005-0000-0000-000043030000}"/>
    <cellStyle name="Normal 14 2" xfId="834" xr:uid="{00000000-0005-0000-0000-000044030000}"/>
    <cellStyle name="Normal 14 3" xfId="835" xr:uid="{00000000-0005-0000-0000-000045030000}"/>
    <cellStyle name="Normal 14 4" xfId="836" xr:uid="{00000000-0005-0000-0000-000046030000}"/>
    <cellStyle name="Normal 14 5" xfId="837" xr:uid="{00000000-0005-0000-0000-000047030000}"/>
    <cellStyle name="Normal 14 6" xfId="838" xr:uid="{00000000-0005-0000-0000-000048030000}"/>
    <cellStyle name="Normal 14 7" xfId="839" xr:uid="{00000000-0005-0000-0000-000049030000}"/>
    <cellStyle name="Normal 14 8" xfId="840" xr:uid="{00000000-0005-0000-0000-00004A030000}"/>
    <cellStyle name="Normal 14 9" xfId="841" xr:uid="{00000000-0005-0000-0000-00004B030000}"/>
    <cellStyle name="Normal 15" xfId="842" xr:uid="{00000000-0005-0000-0000-00004C030000}"/>
    <cellStyle name="Normal 15 10" xfId="843" xr:uid="{00000000-0005-0000-0000-00004D030000}"/>
    <cellStyle name="Normal 15 11" xfId="844" xr:uid="{00000000-0005-0000-0000-00004E030000}"/>
    <cellStyle name="Normal 15 12" xfId="845" xr:uid="{00000000-0005-0000-0000-00004F030000}"/>
    <cellStyle name="Normal 15 13" xfId="846" xr:uid="{00000000-0005-0000-0000-000050030000}"/>
    <cellStyle name="Normal 15 14" xfId="847" xr:uid="{00000000-0005-0000-0000-000051030000}"/>
    <cellStyle name="Normal 15 15" xfId="848" xr:uid="{00000000-0005-0000-0000-000052030000}"/>
    <cellStyle name="Normal 15 2" xfId="849" xr:uid="{00000000-0005-0000-0000-000053030000}"/>
    <cellStyle name="Normal 15 3" xfId="850" xr:uid="{00000000-0005-0000-0000-000054030000}"/>
    <cellStyle name="Normal 15 4" xfId="851" xr:uid="{00000000-0005-0000-0000-000055030000}"/>
    <cellStyle name="Normal 15 5" xfId="852" xr:uid="{00000000-0005-0000-0000-000056030000}"/>
    <cellStyle name="Normal 15 6" xfId="853" xr:uid="{00000000-0005-0000-0000-000057030000}"/>
    <cellStyle name="Normal 15 7" xfId="854" xr:uid="{00000000-0005-0000-0000-000058030000}"/>
    <cellStyle name="Normal 15 8" xfId="855" xr:uid="{00000000-0005-0000-0000-000059030000}"/>
    <cellStyle name="Normal 15 9" xfId="856" xr:uid="{00000000-0005-0000-0000-00005A030000}"/>
    <cellStyle name="Normal 16" xfId="857" xr:uid="{00000000-0005-0000-0000-00005B030000}"/>
    <cellStyle name="Normal 16 10" xfId="858" xr:uid="{00000000-0005-0000-0000-00005C030000}"/>
    <cellStyle name="Normal 16 11" xfId="859" xr:uid="{00000000-0005-0000-0000-00005D030000}"/>
    <cellStyle name="Normal 16 12" xfId="860" xr:uid="{00000000-0005-0000-0000-00005E030000}"/>
    <cellStyle name="Normal 16 13" xfId="861" xr:uid="{00000000-0005-0000-0000-00005F030000}"/>
    <cellStyle name="Normal 16 14" xfId="862" xr:uid="{00000000-0005-0000-0000-000060030000}"/>
    <cellStyle name="Normal 16 15" xfId="863" xr:uid="{00000000-0005-0000-0000-000061030000}"/>
    <cellStyle name="Normal 16 2" xfId="864" xr:uid="{00000000-0005-0000-0000-000062030000}"/>
    <cellStyle name="Normal 16 3" xfId="865" xr:uid="{00000000-0005-0000-0000-000063030000}"/>
    <cellStyle name="Normal 16 4" xfId="866" xr:uid="{00000000-0005-0000-0000-000064030000}"/>
    <cellStyle name="Normal 16 5" xfId="867" xr:uid="{00000000-0005-0000-0000-000065030000}"/>
    <cellStyle name="Normal 16 6" xfId="868" xr:uid="{00000000-0005-0000-0000-000066030000}"/>
    <cellStyle name="Normal 16 7" xfId="869" xr:uid="{00000000-0005-0000-0000-000067030000}"/>
    <cellStyle name="Normal 16 8" xfId="870" xr:uid="{00000000-0005-0000-0000-000068030000}"/>
    <cellStyle name="Normal 16 9" xfId="871" xr:uid="{00000000-0005-0000-0000-000069030000}"/>
    <cellStyle name="Normal 17 10" xfId="872" xr:uid="{00000000-0005-0000-0000-00006A030000}"/>
    <cellStyle name="Normal 17 11" xfId="873" xr:uid="{00000000-0005-0000-0000-00006B030000}"/>
    <cellStyle name="Normal 17 12" xfId="874" xr:uid="{00000000-0005-0000-0000-00006C030000}"/>
    <cellStyle name="Normal 17 13" xfId="875" xr:uid="{00000000-0005-0000-0000-00006D030000}"/>
    <cellStyle name="Normal 17 14" xfId="876" xr:uid="{00000000-0005-0000-0000-00006E030000}"/>
    <cellStyle name="Normal 17 15" xfId="877" xr:uid="{00000000-0005-0000-0000-00006F030000}"/>
    <cellStyle name="Normal 17 16" xfId="878" xr:uid="{00000000-0005-0000-0000-000070030000}"/>
    <cellStyle name="Normal 17 2" xfId="879" xr:uid="{00000000-0005-0000-0000-000071030000}"/>
    <cellStyle name="Normal 17 2 10" xfId="880" xr:uid="{00000000-0005-0000-0000-000072030000}"/>
    <cellStyle name="Normal 17 2 11" xfId="881" xr:uid="{00000000-0005-0000-0000-000073030000}"/>
    <cellStyle name="Normal 17 2 12" xfId="882" xr:uid="{00000000-0005-0000-0000-000074030000}"/>
    <cellStyle name="Normal 17 2 13" xfId="883" xr:uid="{00000000-0005-0000-0000-000075030000}"/>
    <cellStyle name="Normal 17 2 14" xfId="884" xr:uid="{00000000-0005-0000-0000-000076030000}"/>
    <cellStyle name="Normal 17 2 15" xfId="885" xr:uid="{00000000-0005-0000-0000-000077030000}"/>
    <cellStyle name="Normal 17 2 2" xfId="886" xr:uid="{00000000-0005-0000-0000-000078030000}"/>
    <cellStyle name="Normal 17 2 2 2" xfId="887" xr:uid="{00000000-0005-0000-0000-000079030000}"/>
    <cellStyle name="Normal 17 2 3" xfId="888" xr:uid="{00000000-0005-0000-0000-00007A030000}"/>
    <cellStyle name="Normal 17 2 4" xfId="889" xr:uid="{00000000-0005-0000-0000-00007B030000}"/>
    <cellStyle name="Normal 17 2 5" xfId="890" xr:uid="{00000000-0005-0000-0000-00007C030000}"/>
    <cellStyle name="Normal 17 2 6" xfId="891" xr:uid="{00000000-0005-0000-0000-00007D030000}"/>
    <cellStyle name="Normal 17 2 7" xfId="892" xr:uid="{00000000-0005-0000-0000-00007E030000}"/>
    <cellStyle name="Normal 17 2 8" xfId="893" xr:uid="{00000000-0005-0000-0000-00007F030000}"/>
    <cellStyle name="Normal 17 2 9" xfId="894" xr:uid="{00000000-0005-0000-0000-000080030000}"/>
    <cellStyle name="Normal 17 3" xfId="895" xr:uid="{00000000-0005-0000-0000-000081030000}"/>
    <cellStyle name="Normal 17 4" xfId="896" xr:uid="{00000000-0005-0000-0000-000082030000}"/>
    <cellStyle name="Normal 17 5" xfId="897" xr:uid="{00000000-0005-0000-0000-000083030000}"/>
    <cellStyle name="Normal 17 6" xfId="898" xr:uid="{00000000-0005-0000-0000-000084030000}"/>
    <cellStyle name="Normal 17 7" xfId="899" xr:uid="{00000000-0005-0000-0000-000085030000}"/>
    <cellStyle name="Normal 17 8" xfId="900" xr:uid="{00000000-0005-0000-0000-000086030000}"/>
    <cellStyle name="Normal 17 9" xfId="901" xr:uid="{00000000-0005-0000-0000-000087030000}"/>
    <cellStyle name="Normal 18 10" xfId="902" xr:uid="{00000000-0005-0000-0000-000088030000}"/>
    <cellStyle name="Normal 18 11" xfId="903" xr:uid="{00000000-0005-0000-0000-000089030000}"/>
    <cellStyle name="Normal 18 12" xfId="904" xr:uid="{00000000-0005-0000-0000-00008A030000}"/>
    <cellStyle name="Normal 18 13" xfId="905" xr:uid="{00000000-0005-0000-0000-00008B030000}"/>
    <cellStyle name="Normal 18 14" xfId="906" xr:uid="{00000000-0005-0000-0000-00008C030000}"/>
    <cellStyle name="Normal 18 15" xfId="907" xr:uid="{00000000-0005-0000-0000-00008D030000}"/>
    <cellStyle name="Normal 18 16" xfId="908" xr:uid="{00000000-0005-0000-0000-00008E030000}"/>
    <cellStyle name="Normal 18 2" xfId="909" xr:uid="{00000000-0005-0000-0000-00008F030000}"/>
    <cellStyle name="Normal 18 2 10" xfId="910" xr:uid="{00000000-0005-0000-0000-000090030000}"/>
    <cellStyle name="Normal 18 2 11" xfId="911" xr:uid="{00000000-0005-0000-0000-000091030000}"/>
    <cellStyle name="Normal 18 2 12" xfId="912" xr:uid="{00000000-0005-0000-0000-000092030000}"/>
    <cellStyle name="Normal 18 2 13" xfId="913" xr:uid="{00000000-0005-0000-0000-000093030000}"/>
    <cellStyle name="Normal 18 2 14" xfId="914" xr:uid="{00000000-0005-0000-0000-000094030000}"/>
    <cellStyle name="Normal 18 2 15" xfId="915" xr:uid="{00000000-0005-0000-0000-000095030000}"/>
    <cellStyle name="Normal 18 2 2" xfId="916" xr:uid="{00000000-0005-0000-0000-000096030000}"/>
    <cellStyle name="Normal 18 2 2 2" xfId="917" xr:uid="{00000000-0005-0000-0000-000097030000}"/>
    <cellStyle name="Normal 18 2 3" xfId="918" xr:uid="{00000000-0005-0000-0000-000098030000}"/>
    <cellStyle name="Normal 18 2 4" xfId="919" xr:uid="{00000000-0005-0000-0000-000099030000}"/>
    <cellStyle name="Normal 18 2 5" xfId="920" xr:uid="{00000000-0005-0000-0000-00009A030000}"/>
    <cellStyle name="Normal 18 2 6" xfId="921" xr:uid="{00000000-0005-0000-0000-00009B030000}"/>
    <cellStyle name="Normal 18 2 7" xfId="922" xr:uid="{00000000-0005-0000-0000-00009C030000}"/>
    <cellStyle name="Normal 18 2 8" xfId="923" xr:uid="{00000000-0005-0000-0000-00009D030000}"/>
    <cellStyle name="Normal 18 2 9" xfId="924" xr:uid="{00000000-0005-0000-0000-00009E030000}"/>
    <cellStyle name="Normal 18 3" xfId="925" xr:uid="{00000000-0005-0000-0000-00009F030000}"/>
    <cellStyle name="Normal 18 4" xfId="926" xr:uid="{00000000-0005-0000-0000-0000A0030000}"/>
    <cellStyle name="Normal 18 5" xfId="927" xr:uid="{00000000-0005-0000-0000-0000A1030000}"/>
    <cellStyle name="Normal 18 6" xfId="928" xr:uid="{00000000-0005-0000-0000-0000A2030000}"/>
    <cellStyle name="Normal 18 7" xfId="929" xr:uid="{00000000-0005-0000-0000-0000A3030000}"/>
    <cellStyle name="Normal 18 8" xfId="930" xr:uid="{00000000-0005-0000-0000-0000A4030000}"/>
    <cellStyle name="Normal 18 9" xfId="931" xr:uid="{00000000-0005-0000-0000-0000A5030000}"/>
    <cellStyle name="Normal 19 2" xfId="932" xr:uid="{00000000-0005-0000-0000-0000A6030000}"/>
    <cellStyle name="Normal 19 3" xfId="933" xr:uid="{00000000-0005-0000-0000-0000A7030000}"/>
    <cellStyle name="Normal 2" xfId="934" xr:uid="{00000000-0005-0000-0000-0000A8030000}"/>
    <cellStyle name="Normal 2 10" xfId="935" xr:uid="{00000000-0005-0000-0000-0000A9030000}"/>
    <cellStyle name="Normal 2 11" xfId="936" xr:uid="{00000000-0005-0000-0000-0000AA030000}"/>
    <cellStyle name="Normal 2 12" xfId="937" xr:uid="{00000000-0005-0000-0000-0000AB030000}"/>
    <cellStyle name="Normal 2 13" xfId="938" xr:uid="{00000000-0005-0000-0000-0000AC030000}"/>
    <cellStyle name="Normal 2 14" xfId="939" xr:uid="{00000000-0005-0000-0000-0000AD030000}"/>
    <cellStyle name="Normal 2 15" xfId="940" xr:uid="{00000000-0005-0000-0000-0000AE030000}"/>
    <cellStyle name="Normal 2 16" xfId="941" xr:uid="{00000000-0005-0000-0000-0000AF030000}"/>
    <cellStyle name="Normal 2 17" xfId="942" xr:uid="{00000000-0005-0000-0000-0000B0030000}"/>
    <cellStyle name="Normal 2 18" xfId="943" xr:uid="{00000000-0005-0000-0000-0000B1030000}"/>
    <cellStyle name="Normal 2 19" xfId="944" xr:uid="{00000000-0005-0000-0000-0000B2030000}"/>
    <cellStyle name="Normal 2 2" xfId="945" xr:uid="{00000000-0005-0000-0000-0000B3030000}"/>
    <cellStyle name="Normal 2 2 10" xfId="946" xr:uid="{00000000-0005-0000-0000-0000B4030000}"/>
    <cellStyle name="Normal 2 2 11" xfId="947" xr:uid="{00000000-0005-0000-0000-0000B5030000}"/>
    <cellStyle name="Normal 2 2 12" xfId="948" xr:uid="{00000000-0005-0000-0000-0000B6030000}"/>
    <cellStyle name="Normal 2 2 12 2" xfId="949" xr:uid="{00000000-0005-0000-0000-0000B7030000}"/>
    <cellStyle name="Normal 2 2 13" xfId="950" xr:uid="{00000000-0005-0000-0000-0000B8030000}"/>
    <cellStyle name="Normal 2 2 14" xfId="951" xr:uid="{00000000-0005-0000-0000-0000B9030000}"/>
    <cellStyle name="Normal 2 2 15" xfId="952" xr:uid="{00000000-0005-0000-0000-0000BA030000}"/>
    <cellStyle name="Normal 2 2 16" xfId="953" xr:uid="{00000000-0005-0000-0000-0000BB030000}"/>
    <cellStyle name="Normal 2 2 17" xfId="954" xr:uid="{00000000-0005-0000-0000-0000BC030000}"/>
    <cellStyle name="Normal 2 2 18" xfId="955" xr:uid="{00000000-0005-0000-0000-0000BD030000}"/>
    <cellStyle name="Normal 2 2 19" xfId="956" xr:uid="{00000000-0005-0000-0000-0000BE030000}"/>
    <cellStyle name="Normal 2 2 2" xfId="957" xr:uid="{00000000-0005-0000-0000-0000BF030000}"/>
    <cellStyle name="Normal 2 2 2 10" xfId="958" xr:uid="{00000000-0005-0000-0000-0000C0030000}"/>
    <cellStyle name="Normal 2 2 2 11" xfId="959" xr:uid="{00000000-0005-0000-0000-0000C1030000}"/>
    <cellStyle name="Normal 2 2 2 12" xfId="960" xr:uid="{00000000-0005-0000-0000-0000C2030000}"/>
    <cellStyle name="Normal 2 2 2 13" xfId="961" xr:uid="{00000000-0005-0000-0000-0000C3030000}"/>
    <cellStyle name="Normal 2 2 2 14" xfId="962" xr:uid="{00000000-0005-0000-0000-0000C4030000}"/>
    <cellStyle name="Normal 2 2 2 15" xfId="963" xr:uid="{00000000-0005-0000-0000-0000C5030000}"/>
    <cellStyle name="Normal 2 2 2 2" xfId="964" xr:uid="{00000000-0005-0000-0000-0000C6030000}"/>
    <cellStyle name="Normal 2 2 2 2 2" xfId="965" xr:uid="{00000000-0005-0000-0000-0000C7030000}"/>
    <cellStyle name="Normal 2 2 2 3" xfId="966" xr:uid="{00000000-0005-0000-0000-0000C8030000}"/>
    <cellStyle name="Normal 2 2 2 4" xfId="967" xr:uid="{00000000-0005-0000-0000-0000C9030000}"/>
    <cellStyle name="Normal 2 2 2 5" xfId="968" xr:uid="{00000000-0005-0000-0000-0000CA030000}"/>
    <cellStyle name="Normal 2 2 2 6" xfId="969" xr:uid="{00000000-0005-0000-0000-0000CB030000}"/>
    <cellStyle name="Normal 2 2 2 7" xfId="970" xr:uid="{00000000-0005-0000-0000-0000CC030000}"/>
    <cellStyle name="Normal 2 2 2 8" xfId="971" xr:uid="{00000000-0005-0000-0000-0000CD030000}"/>
    <cellStyle name="Normal 2 2 2 9" xfId="972" xr:uid="{00000000-0005-0000-0000-0000CE030000}"/>
    <cellStyle name="Normal 2 2 20" xfId="973" xr:uid="{00000000-0005-0000-0000-0000CF030000}"/>
    <cellStyle name="Normal 2 2 21" xfId="974" xr:uid="{00000000-0005-0000-0000-0000D0030000}"/>
    <cellStyle name="Normal 2 2 22" xfId="975" xr:uid="{00000000-0005-0000-0000-0000D1030000}"/>
    <cellStyle name="Normal 2 2 23" xfId="976" xr:uid="{00000000-0005-0000-0000-0000D2030000}"/>
    <cellStyle name="Normal 2 2 24" xfId="977" xr:uid="{00000000-0005-0000-0000-0000D3030000}"/>
    <cellStyle name="Normal 2 2 3" xfId="978" xr:uid="{00000000-0005-0000-0000-0000D4030000}"/>
    <cellStyle name="Normal 2 2 4" xfId="979" xr:uid="{00000000-0005-0000-0000-0000D5030000}"/>
    <cellStyle name="Normal 2 2 5" xfId="980" xr:uid="{00000000-0005-0000-0000-0000D6030000}"/>
    <cellStyle name="Normal 2 2 6" xfId="981" xr:uid="{00000000-0005-0000-0000-0000D7030000}"/>
    <cellStyle name="Normal 2 2 7" xfId="982" xr:uid="{00000000-0005-0000-0000-0000D8030000}"/>
    <cellStyle name="Normal 2 2 8" xfId="983" xr:uid="{00000000-0005-0000-0000-0000D9030000}"/>
    <cellStyle name="Normal 2 2 9" xfId="984" xr:uid="{00000000-0005-0000-0000-0000DA030000}"/>
    <cellStyle name="Normal 2 20" xfId="985" xr:uid="{00000000-0005-0000-0000-0000DB030000}"/>
    <cellStyle name="Normal 2 21" xfId="986" xr:uid="{00000000-0005-0000-0000-0000DC030000}"/>
    <cellStyle name="Normal 2 22" xfId="987" xr:uid="{00000000-0005-0000-0000-0000DD030000}"/>
    <cellStyle name="Normal 2 3" xfId="988" xr:uid="{00000000-0005-0000-0000-0000DE030000}"/>
    <cellStyle name="Normal 2 3 10" xfId="989" xr:uid="{00000000-0005-0000-0000-0000DF030000}"/>
    <cellStyle name="Normal 2 3 11" xfId="990" xr:uid="{00000000-0005-0000-0000-0000E0030000}"/>
    <cellStyle name="Normal 2 3 11 10" xfId="991" xr:uid="{00000000-0005-0000-0000-0000E1030000}"/>
    <cellStyle name="Normal 2 3 11 11" xfId="992" xr:uid="{00000000-0005-0000-0000-0000E2030000}"/>
    <cellStyle name="Normal 2 3 11 12" xfId="993" xr:uid="{00000000-0005-0000-0000-0000E3030000}"/>
    <cellStyle name="Normal 2 3 11 13" xfId="994" xr:uid="{00000000-0005-0000-0000-0000E4030000}"/>
    <cellStyle name="Normal 2 3 11 14" xfId="995" xr:uid="{00000000-0005-0000-0000-0000E5030000}"/>
    <cellStyle name="Normal 2 3 11 15" xfId="996" xr:uid="{00000000-0005-0000-0000-0000E6030000}"/>
    <cellStyle name="Normal 2 3 11 2" xfId="997" xr:uid="{00000000-0005-0000-0000-0000E7030000}"/>
    <cellStyle name="Normal 2 3 11 2 2" xfId="998" xr:uid="{00000000-0005-0000-0000-0000E8030000}"/>
    <cellStyle name="Normal 2 3 11 3" xfId="999" xr:uid="{00000000-0005-0000-0000-0000E9030000}"/>
    <cellStyle name="Normal 2 3 11 4" xfId="1000" xr:uid="{00000000-0005-0000-0000-0000EA030000}"/>
    <cellStyle name="Normal 2 3 11 5" xfId="1001" xr:uid="{00000000-0005-0000-0000-0000EB030000}"/>
    <cellStyle name="Normal 2 3 11 6" xfId="1002" xr:uid="{00000000-0005-0000-0000-0000EC030000}"/>
    <cellStyle name="Normal 2 3 11 7" xfId="1003" xr:uid="{00000000-0005-0000-0000-0000ED030000}"/>
    <cellStyle name="Normal 2 3 11 8" xfId="1004" xr:uid="{00000000-0005-0000-0000-0000EE030000}"/>
    <cellStyle name="Normal 2 3 11 9" xfId="1005" xr:uid="{00000000-0005-0000-0000-0000EF030000}"/>
    <cellStyle name="Normal 2 3 12" xfId="1006" xr:uid="{00000000-0005-0000-0000-0000F0030000}"/>
    <cellStyle name="Normal 2 3 13" xfId="1007" xr:uid="{00000000-0005-0000-0000-0000F1030000}"/>
    <cellStyle name="Normal 2 3 14" xfId="1008" xr:uid="{00000000-0005-0000-0000-0000F2030000}"/>
    <cellStyle name="Normal 2 3 15" xfId="1009" xr:uid="{00000000-0005-0000-0000-0000F3030000}"/>
    <cellStyle name="Normal 2 3 16" xfId="1010" xr:uid="{00000000-0005-0000-0000-0000F4030000}"/>
    <cellStyle name="Normal 2 3 17" xfId="1011" xr:uid="{00000000-0005-0000-0000-0000F5030000}"/>
    <cellStyle name="Normal 2 3 18" xfId="1012" xr:uid="{00000000-0005-0000-0000-0000F6030000}"/>
    <cellStyle name="Normal 2 3 18 2" xfId="1013" xr:uid="{00000000-0005-0000-0000-0000F7030000}"/>
    <cellStyle name="Normal 2 3 19" xfId="1014" xr:uid="{00000000-0005-0000-0000-0000F8030000}"/>
    <cellStyle name="Normal 2 3 2" xfId="1015" xr:uid="{00000000-0005-0000-0000-0000F9030000}"/>
    <cellStyle name="Normal 2 3 2 10" xfId="1016" xr:uid="{00000000-0005-0000-0000-0000FA030000}"/>
    <cellStyle name="Normal 2 3 2 11" xfId="1017" xr:uid="{00000000-0005-0000-0000-0000FB030000}"/>
    <cellStyle name="Normal 2 3 2 11 2" xfId="1018" xr:uid="{00000000-0005-0000-0000-0000FC030000}"/>
    <cellStyle name="Normal 2 3 2 12" xfId="1019" xr:uid="{00000000-0005-0000-0000-0000FD030000}"/>
    <cellStyle name="Normal 2 3 2 13" xfId="1020" xr:uid="{00000000-0005-0000-0000-0000FE030000}"/>
    <cellStyle name="Normal 2 3 2 14" xfId="1021" xr:uid="{00000000-0005-0000-0000-0000FF030000}"/>
    <cellStyle name="Normal 2 3 2 15" xfId="1022" xr:uid="{00000000-0005-0000-0000-000000040000}"/>
    <cellStyle name="Normal 2 3 2 16" xfId="1023" xr:uid="{00000000-0005-0000-0000-000001040000}"/>
    <cellStyle name="Normal 2 3 2 17" xfId="1024" xr:uid="{00000000-0005-0000-0000-000002040000}"/>
    <cellStyle name="Normal 2 3 2 18" xfId="1025" xr:uid="{00000000-0005-0000-0000-000003040000}"/>
    <cellStyle name="Normal 2 3 2 19" xfId="1026" xr:uid="{00000000-0005-0000-0000-000004040000}"/>
    <cellStyle name="Normal 2 3 2 2" xfId="1027" xr:uid="{00000000-0005-0000-0000-000005040000}"/>
    <cellStyle name="Normal 2 3 2 2 10" xfId="1028" xr:uid="{00000000-0005-0000-0000-000006040000}"/>
    <cellStyle name="Normal 2 3 2 2 11" xfId="1029" xr:uid="{00000000-0005-0000-0000-000007040000}"/>
    <cellStyle name="Normal 2 3 2 2 12" xfId="1030" xr:uid="{00000000-0005-0000-0000-000008040000}"/>
    <cellStyle name="Normal 2 3 2 2 13" xfId="1031" xr:uid="{00000000-0005-0000-0000-000009040000}"/>
    <cellStyle name="Normal 2 3 2 2 14" xfId="1032" xr:uid="{00000000-0005-0000-0000-00000A040000}"/>
    <cellStyle name="Normal 2 3 2 2 15" xfId="1033" xr:uid="{00000000-0005-0000-0000-00000B040000}"/>
    <cellStyle name="Normal 2 3 2 2 16" xfId="1034" xr:uid="{00000000-0005-0000-0000-00000C040000}"/>
    <cellStyle name="Normal 2 3 2 2 17" xfId="1035" xr:uid="{00000000-0005-0000-0000-00000D040000}"/>
    <cellStyle name="Normal 2 3 2 2 2" xfId="1036" xr:uid="{00000000-0005-0000-0000-00000E040000}"/>
    <cellStyle name="Normal 2 3 2 2 2 2" xfId="1037" xr:uid="{00000000-0005-0000-0000-00000F040000}"/>
    <cellStyle name="Normal 2 3 2 2 2 3" xfId="1038" xr:uid="{00000000-0005-0000-0000-000010040000}"/>
    <cellStyle name="Normal 2 3 2 2 2 4" xfId="1039" xr:uid="{00000000-0005-0000-0000-000011040000}"/>
    <cellStyle name="Normal 2 3 2 2 3" xfId="1040" xr:uid="{00000000-0005-0000-0000-000012040000}"/>
    <cellStyle name="Normal 2 3 2 2 4" xfId="1041" xr:uid="{00000000-0005-0000-0000-000013040000}"/>
    <cellStyle name="Normal 2 3 2 2 5" xfId="1042" xr:uid="{00000000-0005-0000-0000-000014040000}"/>
    <cellStyle name="Normal 2 3 2 2 6" xfId="1043" xr:uid="{00000000-0005-0000-0000-000015040000}"/>
    <cellStyle name="Normal 2 3 2 2 7" xfId="1044" xr:uid="{00000000-0005-0000-0000-000016040000}"/>
    <cellStyle name="Normal 2 3 2 2 8" xfId="1045" xr:uid="{00000000-0005-0000-0000-000017040000}"/>
    <cellStyle name="Normal 2 3 2 2 9" xfId="1046" xr:uid="{00000000-0005-0000-0000-000018040000}"/>
    <cellStyle name="Normal 2 3 2 20" xfId="1047" xr:uid="{00000000-0005-0000-0000-000019040000}"/>
    <cellStyle name="Normal 2 3 2 21" xfId="1048" xr:uid="{00000000-0005-0000-0000-00001A040000}"/>
    <cellStyle name="Normal 2 3 2 22" xfId="1049" xr:uid="{00000000-0005-0000-0000-00001B040000}"/>
    <cellStyle name="Normal 2 3 2 23" xfId="1050" xr:uid="{00000000-0005-0000-0000-00001C040000}"/>
    <cellStyle name="Normal 2 3 2 24" xfId="1051" xr:uid="{00000000-0005-0000-0000-00001D040000}"/>
    <cellStyle name="Normal 2 3 2 25" xfId="1052" xr:uid="{00000000-0005-0000-0000-00001E040000}"/>
    <cellStyle name="Normal 2 3 2 3" xfId="1053" xr:uid="{00000000-0005-0000-0000-00001F040000}"/>
    <cellStyle name="Normal 2 3 2 4" xfId="1054" xr:uid="{00000000-0005-0000-0000-000020040000}"/>
    <cellStyle name="Normal 2 3 2 5" xfId="1055" xr:uid="{00000000-0005-0000-0000-000021040000}"/>
    <cellStyle name="Normal 2 3 2 6" xfId="1056" xr:uid="{00000000-0005-0000-0000-000022040000}"/>
    <cellStyle name="Normal 2 3 2 7" xfId="1057" xr:uid="{00000000-0005-0000-0000-000023040000}"/>
    <cellStyle name="Normal 2 3 2 8" xfId="1058" xr:uid="{00000000-0005-0000-0000-000024040000}"/>
    <cellStyle name="Normal 2 3 2 9" xfId="1059" xr:uid="{00000000-0005-0000-0000-000025040000}"/>
    <cellStyle name="Normal 2 3 20" xfId="1060" xr:uid="{00000000-0005-0000-0000-000026040000}"/>
    <cellStyle name="Normal 2 3 21" xfId="1061" xr:uid="{00000000-0005-0000-0000-000027040000}"/>
    <cellStyle name="Normal 2 3 22" xfId="1062" xr:uid="{00000000-0005-0000-0000-000028040000}"/>
    <cellStyle name="Normal 2 3 23" xfId="1063" xr:uid="{00000000-0005-0000-0000-000029040000}"/>
    <cellStyle name="Normal 2 3 24" xfId="1064" xr:uid="{00000000-0005-0000-0000-00002A040000}"/>
    <cellStyle name="Normal 2 3 25" xfId="1065" xr:uid="{00000000-0005-0000-0000-00002B040000}"/>
    <cellStyle name="Normal 2 3 26" xfId="1066" xr:uid="{00000000-0005-0000-0000-00002C040000}"/>
    <cellStyle name="Normal 2 3 27" xfId="1067" xr:uid="{00000000-0005-0000-0000-00002D040000}"/>
    <cellStyle name="Normal 2 3 28" xfId="1068" xr:uid="{00000000-0005-0000-0000-00002E040000}"/>
    <cellStyle name="Normal 2 3 29" xfId="1069" xr:uid="{00000000-0005-0000-0000-00002F040000}"/>
    <cellStyle name="Normal 2 3 3" xfId="1070" xr:uid="{00000000-0005-0000-0000-000030040000}"/>
    <cellStyle name="Normal 2 3 30" xfId="1071" xr:uid="{00000000-0005-0000-0000-000031040000}"/>
    <cellStyle name="Normal 2 3 31" xfId="1072" xr:uid="{00000000-0005-0000-0000-000032040000}"/>
    <cellStyle name="Normal 2 3 31 2" xfId="1073" xr:uid="{00000000-0005-0000-0000-000033040000}"/>
    <cellStyle name="Normal 2 3 32" xfId="1074" xr:uid="{00000000-0005-0000-0000-000034040000}"/>
    <cellStyle name="Normal 2 3 4" xfId="1075" xr:uid="{00000000-0005-0000-0000-000035040000}"/>
    <cellStyle name="Normal 2 3 5" xfId="1076" xr:uid="{00000000-0005-0000-0000-000036040000}"/>
    <cellStyle name="Normal 2 3 6" xfId="1077" xr:uid="{00000000-0005-0000-0000-000037040000}"/>
    <cellStyle name="Normal 2 3 6 10" xfId="1078" xr:uid="{00000000-0005-0000-0000-000038040000}"/>
    <cellStyle name="Normal 2 3 6 10 2" xfId="1079" xr:uid="{00000000-0005-0000-0000-000039040000}"/>
    <cellStyle name="Normal 2 3 6 11" xfId="1080" xr:uid="{00000000-0005-0000-0000-00003A040000}"/>
    <cellStyle name="Normal 2 3 6 12" xfId="1081" xr:uid="{00000000-0005-0000-0000-00003B040000}"/>
    <cellStyle name="Normal 2 3 6 13" xfId="1082" xr:uid="{00000000-0005-0000-0000-00003C040000}"/>
    <cellStyle name="Normal 2 3 6 14" xfId="1083" xr:uid="{00000000-0005-0000-0000-00003D040000}"/>
    <cellStyle name="Normal 2 3 6 15" xfId="1084" xr:uid="{00000000-0005-0000-0000-00003E040000}"/>
    <cellStyle name="Normal 2 3 6 16" xfId="1085" xr:uid="{00000000-0005-0000-0000-00003F040000}"/>
    <cellStyle name="Normal 2 3 6 17" xfId="1086" xr:uid="{00000000-0005-0000-0000-000040040000}"/>
    <cellStyle name="Normal 2 3 6 18" xfId="1087" xr:uid="{00000000-0005-0000-0000-000041040000}"/>
    <cellStyle name="Normal 2 3 6 19" xfId="1088" xr:uid="{00000000-0005-0000-0000-000042040000}"/>
    <cellStyle name="Normal 2 3 6 2" xfId="1089" xr:uid="{00000000-0005-0000-0000-000043040000}"/>
    <cellStyle name="Normal 2 3 6 2 10" xfId="1090" xr:uid="{00000000-0005-0000-0000-000044040000}"/>
    <cellStyle name="Normal 2 3 6 2 11" xfId="1091" xr:uid="{00000000-0005-0000-0000-000045040000}"/>
    <cellStyle name="Normal 2 3 6 2 12" xfId="1092" xr:uid="{00000000-0005-0000-0000-000046040000}"/>
    <cellStyle name="Normal 2 3 6 2 13" xfId="1093" xr:uid="{00000000-0005-0000-0000-000047040000}"/>
    <cellStyle name="Normal 2 3 6 2 14" xfId="1094" xr:uid="{00000000-0005-0000-0000-000048040000}"/>
    <cellStyle name="Normal 2 3 6 2 15" xfId="1095" xr:uid="{00000000-0005-0000-0000-000049040000}"/>
    <cellStyle name="Normal 2 3 6 2 2" xfId="1096" xr:uid="{00000000-0005-0000-0000-00004A040000}"/>
    <cellStyle name="Normal 2 3 6 2 2 2" xfId="1097" xr:uid="{00000000-0005-0000-0000-00004B040000}"/>
    <cellStyle name="Normal 2 3 6 2 3" xfId="1098" xr:uid="{00000000-0005-0000-0000-00004C040000}"/>
    <cellStyle name="Normal 2 3 6 2 4" xfId="1099" xr:uid="{00000000-0005-0000-0000-00004D040000}"/>
    <cellStyle name="Normal 2 3 6 2 5" xfId="1100" xr:uid="{00000000-0005-0000-0000-00004E040000}"/>
    <cellStyle name="Normal 2 3 6 2 6" xfId="1101" xr:uid="{00000000-0005-0000-0000-00004F040000}"/>
    <cellStyle name="Normal 2 3 6 2 7" xfId="1102" xr:uid="{00000000-0005-0000-0000-000050040000}"/>
    <cellStyle name="Normal 2 3 6 2 8" xfId="1103" xr:uid="{00000000-0005-0000-0000-000051040000}"/>
    <cellStyle name="Normal 2 3 6 2 9" xfId="1104" xr:uid="{00000000-0005-0000-0000-000052040000}"/>
    <cellStyle name="Normal 2 3 6 20" xfId="1105" xr:uid="{00000000-0005-0000-0000-000053040000}"/>
    <cellStyle name="Normal 2 3 6 21" xfId="1106" xr:uid="{00000000-0005-0000-0000-000054040000}"/>
    <cellStyle name="Normal 2 3 6 22" xfId="1107" xr:uid="{00000000-0005-0000-0000-000055040000}"/>
    <cellStyle name="Normal 2 3 6 3" xfId="1108" xr:uid="{00000000-0005-0000-0000-000056040000}"/>
    <cellStyle name="Normal 2 3 6 4" xfId="1109" xr:uid="{00000000-0005-0000-0000-000057040000}"/>
    <cellStyle name="Normal 2 3 6 5" xfId="1110" xr:uid="{00000000-0005-0000-0000-000058040000}"/>
    <cellStyle name="Normal 2 3 6 6" xfId="1111" xr:uid="{00000000-0005-0000-0000-000059040000}"/>
    <cellStyle name="Normal 2 3 6 7" xfId="1112" xr:uid="{00000000-0005-0000-0000-00005A040000}"/>
    <cellStyle name="Normal 2 3 6 8" xfId="1113" xr:uid="{00000000-0005-0000-0000-00005B040000}"/>
    <cellStyle name="Normal 2 3 6 9" xfId="1114" xr:uid="{00000000-0005-0000-0000-00005C040000}"/>
    <cellStyle name="Normal 2 3 7" xfId="1115" xr:uid="{00000000-0005-0000-0000-00005D040000}"/>
    <cellStyle name="Normal 2 3 8" xfId="1116" xr:uid="{00000000-0005-0000-0000-00005E040000}"/>
    <cellStyle name="Normal 2 3 9" xfId="1117" xr:uid="{00000000-0005-0000-0000-00005F040000}"/>
    <cellStyle name="Normal 2 4" xfId="1118" xr:uid="{00000000-0005-0000-0000-000060040000}"/>
    <cellStyle name="Normal 2 4 10" xfId="1119" xr:uid="{00000000-0005-0000-0000-000061040000}"/>
    <cellStyle name="Normal 2 4 11" xfId="1120" xr:uid="{00000000-0005-0000-0000-000062040000}"/>
    <cellStyle name="Normal 2 4 11 2" xfId="1121" xr:uid="{00000000-0005-0000-0000-000063040000}"/>
    <cellStyle name="Normal 2 4 12" xfId="1122" xr:uid="{00000000-0005-0000-0000-000064040000}"/>
    <cellStyle name="Normal 2 4 13" xfId="1123" xr:uid="{00000000-0005-0000-0000-000065040000}"/>
    <cellStyle name="Normal 2 4 14" xfId="1124" xr:uid="{00000000-0005-0000-0000-000066040000}"/>
    <cellStyle name="Normal 2 4 15" xfId="1125" xr:uid="{00000000-0005-0000-0000-000067040000}"/>
    <cellStyle name="Normal 2 4 16" xfId="1126" xr:uid="{00000000-0005-0000-0000-000068040000}"/>
    <cellStyle name="Normal 2 4 17" xfId="1127" xr:uid="{00000000-0005-0000-0000-000069040000}"/>
    <cellStyle name="Normal 2 4 18" xfId="1128" xr:uid="{00000000-0005-0000-0000-00006A040000}"/>
    <cellStyle name="Normal 2 4 19" xfId="1129" xr:uid="{00000000-0005-0000-0000-00006B040000}"/>
    <cellStyle name="Normal 2 4 2" xfId="1130" xr:uid="{00000000-0005-0000-0000-00006C040000}"/>
    <cellStyle name="Normal 2 4 2 10" xfId="1131" xr:uid="{00000000-0005-0000-0000-00006D040000}"/>
    <cellStyle name="Normal 2 4 2 11" xfId="1132" xr:uid="{00000000-0005-0000-0000-00006E040000}"/>
    <cellStyle name="Normal 2 4 2 12" xfId="1133" xr:uid="{00000000-0005-0000-0000-00006F040000}"/>
    <cellStyle name="Normal 2 4 2 13" xfId="1134" xr:uid="{00000000-0005-0000-0000-000070040000}"/>
    <cellStyle name="Normal 2 4 2 14" xfId="1135" xr:uid="{00000000-0005-0000-0000-000071040000}"/>
    <cellStyle name="Normal 2 4 2 15" xfId="1136" xr:uid="{00000000-0005-0000-0000-000072040000}"/>
    <cellStyle name="Normal 2 4 2 2" xfId="1137" xr:uid="{00000000-0005-0000-0000-000073040000}"/>
    <cellStyle name="Normal 2 4 2 2 2" xfId="1138" xr:uid="{00000000-0005-0000-0000-000074040000}"/>
    <cellStyle name="Normal 2 4 2 3" xfId="1139" xr:uid="{00000000-0005-0000-0000-000075040000}"/>
    <cellStyle name="Normal 2 4 2 4" xfId="1140" xr:uid="{00000000-0005-0000-0000-000076040000}"/>
    <cellStyle name="Normal 2 4 2 5" xfId="1141" xr:uid="{00000000-0005-0000-0000-000077040000}"/>
    <cellStyle name="Normal 2 4 2 6" xfId="1142" xr:uid="{00000000-0005-0000-0000-000078040000}"/>
    <cellStyle name="Normal 2 4 2 7" xfId="1143" xr:uid="{00000000-0005-0000-0000-000079040000}"/>
    <cellStyle name="Normal 2 4 2 8" xfId="1144" xr:uid="{00000000-0005-0000-0000-00007A040000}"/>
    <cellStyle name="Normal 2 4 2 9" xfId="1145" xr:uid="{00000000-0005-0000-0000-00007B040000}"/>
    <cellStyle name="Normal 2 4 20" xfId="1146" xr:uid="{00000000-0005-0000-0000-00007C040000}"/>
    <cellStyle name="Normal 2 4 21" xfId="1147" xr:uid="{00000000-0005-0000-0000-00007D040000}"/>
    <cellStyle name="Normal 2 4 22" xfId="1148" xr:uid="{00000000-0005-0000-0000-00007E040000}"/>
    <cellStyle name="Normal 2 4 23" xfId="1149" xr:uid="{00000000-0005-0000-0000-00007F040000}"/>
    <cellStyle name="Normal 2 4 3" xfId="1150" xr:uid="{00000000-0005-0000-0000-000080040000}"/>
    <cellStyle name="Normal 2 4 4" xfId="1151" xr:uid="{00000000-0005-0000-0000-000081040000}"/>
    <cellStyle name="Normal 2 4 5" xfId="1152" xr:uid="{00000000-0005-0000-0000-000082040000}"/>
    <cellStyle name="Normal 2 4 6" xfId="1153" xr:uid="{00000000-0005-0000-0000-000083040000}"/>
    <cellStyle name="Normal 2 4 7" xfId="1154" xr:uid="{00000000-0005-0000-0000-000084040000}"/>
    <cellStyle name="Normal 2 4 8" xfId="1155" xr:uid="{00000000-0005-0000-0000-000085040000}"/>
    <cellStyle name="Normal 2 4 9" xfId="1156" xr:uid="{00000000-0005-0000-0000-000086040000}"/>
    <cellStyle name="Normal 2 5" xfId="1157" xr:uid="{00000000-0005-0000-0000-000087040000}"/>
    <cellStyle name="Normal 2 5 2" xfId="1158" xr:uid="{00000000-0005-0000-0000-000088040000}"/>
    <cellStyle name="Normal 2 5 3" xfId="1159" xr:uid="{00000000-0005-0000-0000-000089040000}"/>
    <cellStyle name="Normal 2 5 4" xfId="1160" xr:uid="{00000000-0005-0000-0000-00008A040000}"/>
    <cellStyle name="Normal 2 6" xfId="1161" xr:uid="{00000000-0005-0000-0000-00008B040000}"/>
    <cellStyle name="Normal 2 6 2" xfId="1162" xr:uid="{00000000-0005-0000-0000-00008C040000}"/>
    <cellStyle name="Normal 2 6 3" xfId="1163" xr:uid="{00000000-0005-0000-0000-00008D040000}"/>
    <cellStyle name="Normal 2 7" xfId="1164" xr:uid="{00000000-0005-0000-0000-00008E040000}"/>
    <cellStyle name="Normal 2 7 2" xfId="1165" xr:uid="{00000000-0005-0000-0000-00008F040000}"/>
    <cellStyle name="Normal 2 8" xfId="1166" xr:uid="{00000000-0005-0000-0000-000090040000}"/>
    <cellStyle name="Normal 2 8 2" xfId="1167" xr:uid="{00000000-0005-0000-0000-000091040000}"/>
    <cellStyle name="Normal 2 9" xfId="1168" xr:uid="{00000000-0005-0000-0000-000092040000}"/>
    <cellStyle name="Normal 20 2" xfId="1169" xr:uid="{00000000-0005-0000-0000-000093040000}"/>
    <cellStyle name="Normal 20 3" xfId="1170" xr:uid="{00000000-0005-0000-0000-000094040000}"/>
    <cellStyle name="Normal 20 4" xfId="1171" xr:uid="{00000000-0005-0000-0000-000095040000}"/>
    <cellStyle name="Normal 21 2" xfId="1172" xr:uid="{00000000-0005-0000-0000-000096040000}"/>
    <cellStyle name="Normal 21 3" xfId="1173" xr:uid="{00000000-0005-0000-0000-000097040000}"/>
    <cellStyle name="Normal 21 4" xfId="1174" xr:uid="{00000000-0005-0000-0000-000098040000}"/>
    <cellStyle name="Normal 22 10" xfId="1175" xr:uid="{00000000-0005-0000-0000-000099040000}"/>
    <cellStyle name="Normal 22 11" xfId="1176" xr:uid="{00000000-0005-0000-0000-00009A040000}"/>
    <cellStyle name="Normal 22 12" xfId="1177" xr:uid="{00000000-0005-0000-0000-00009B040000}"/>
    <cellStyle name="Normal 22 13" xfId="1178" xr:uid="{00000000-0005-0000-0000-00009C040000}"/>
    <cellStyle name="Normal 22 14" xfId="1179" xr:uid="{00000000-0005-0000-0000-00009D040000}"/>
    <cellStyle name="Normal 22 15" xfId="1180" xr:uid="{00000000-0005-0000-0000-00009E040000}"/>
    <cellStyle name="Normal 22 16" xfId="1181" xr:uid="{00000000-0005-0000-0000-00009F040000}"/>
    <cellStyle name="Normal 22 2" xfId="1182" xr:uid="{00000000-0005-0000-0000-0000A0040000}"/>
    <cellStyle name="Normal 22 2 10" xfId="1183" xr:uid="{00000000-0005-0000-0000-0000A1040000}"/>
    <cellStyle name="Normal 22 2 11" xfId="1184" xr:uid="{00000000-0005-0000-0000-0000A2040000}"/>
    <cellStyle name="Normal 22 2 12" xfId="1185" xr:uid="{00000000-0005-0000-0000-0000A3040000}"/>
    <cellStyle name="Normal 22 2 13" xfId="1186" xr:uid="{00000000-0005-0000-0000-0000A4040000}"/>
    <cellStyle name="Normal 22 2 14" xfId="1187" xr:uid="{00000000-0005-0000-0000-0000A5040000}"/>
    <cellStyle name="Normal 22 2 15" xfId="1188" xr:uid="{00000000-0005-0000-0000-0000A6040000}"/>
    <cellStyle name="Normal 22 2 2" xfId="1189" xr:uid="{00000000-0005-0000-0000-0000A7040000}"/>
    <cellStyle name="Normal 22 2 2 2" xfId="1190" xr:uid="{00000000-0005-0000-0000-0000A8040000}"/>
    <cellStyle name="Normal 22 2 3" xfId="1191" xr:uid="{00000000-0005-0000-0000-0000A9040000}"/>
    <cellStyle name="Normal 22 2 4" xfId="1192" xr:uid="{00000000-0005-0000-0000-0000AA040000}"/>
    <cellStyle name="Normal 22 2 5" xfId="1193" xr:uid="{00000000-0005-0000-0000-0000AB040000}"/>
    <cellStyle name="Normal 22 2 6" xfId="1194" xr:uid="{00000000-0005-0000-0000-0000AC040000}"/>
    <cellStyle name="Normal 22 2 7" xfId="1195" xr:uid="{00000000-0005-0000-0000-0000AD040000}"/>
    <cellStyle name="Normal 22 2 8" xfId="1196" xr:uid="{00000000-0005-0000-0000-0000AE040000}"/>
    <cellStyle name="Normal 22 2 9" xfId="1197" xr:uid="{00000000-0005-0000-0000-0000AF040000}"/>
    <cellStyle name="Normal 22 3" xfId="1198" xr:uid="{00000000-0005-0000-0000-0000B0040000}"/>
    <cellStyle name="Normal 22 4" xfId="1199" xr:uid="{00000000-0005-0000-0000-0000B1040000}"/>
    <cellStyle name="Normal 22 4 2" xfId="1200" xr:uid="{00000000-0005-0000-0000-0000B2040000}"/>
    <cellStyle name="Normal 22 5" xfId="1201" xr:uid="{00000000-0005-0000-0000-0000B3040000}"/>
    <cellStyle name="Normal 22 6" xfId="1202" xr:uid="{00000000-0005-0000-0000-0000B4040000}"/>
    <cellStyle name="Normal 22 7" xfId="1203" xr:uid="{00000000-0005-0000-0000-0000B5040000}"/>
    <cellStyle name="Normal 22 8" xfId="1204" xr:uid="{00000000-0005-0000-0000-0000B6040000}"/>
    <cellStyle name="Normal 22 9" xfId="1205" xr:uid="{00000000-0005-0000-0000-0000B7040000}"/>
    <cellStyle name="Normal 23 10" xfId="1206" xr:uid="{00000000-0005-0000-0000-0000B8040000}"/>
    <cellStyle name="Normal 23 11" xfId="1207" xr:uid="{00000000-0005-0000-0000-0000B9040000}"/>
    <cellStyle name="Normal 23 12" xfId="1208" xr:uid="{00000000-0005-0000-0000-0000BA040000}"/>
    <cellStyle name="Normal 23 13" xfId="1209" xr:uid="{00000000-0005-0000-0000-0000BB040000}"/>
    <cellStyle name="Normal 23 14" xfId="1210" xr:uid="{00000000-0005-0000-0000-0000BC040000}"/>
    <cellStyle name="Normal 23 15" xfId="1211" xr:uid="{00000000-0005-0000-0000-0000BD040000}"/>
    <cellStyle name="Normal 23 2" xfId="1212" xr:uid="{00000000-0005-0000-0000-0000BE040000}"/>
    <cellStyle name="Normal 23 2 2" xfId="1213" xr:uid="{00000000-0005-0000-0000-0000BF040000}"/>
    <cellStyle name="Normal 23 3" xfId="1214" xr:uid="{00000000-0005-0000-0000-0000C0040000}"/>
    <cellStyle name="Normal 23 4" xfId="1215" xr:uid="{00000000-0005-0000-0000-0000C1040000}"/>
    <cellStyle name="Normal 23 5" xfId="1216" xr:uid="{00000000-0005-0000-0000-0000C2040000}"/>
    <cellStyle name="Normal 23 6" xfId="1217" xr:uid="{00000000-0005-0000-0000-0000C3040000}"/>
    <cellStyle name="Normal 23 7" xfId="1218" xr:uid="{00000000-0005-0000-0000-0000C4040000}"/>
    <cellStyle name="Normal 23 8" xfId="1219" xr:uid="{00000000-0005-0000-0000-0000C5040000}"/>
    <cellStyle name="Normal 23 9" xfId="1220" xr:uid="{00000000-0005-0000-0000-0000C6040000}"/>
    <cellStyle name="Normal 24" xfId="1221" xr:uid="{00000000-0005-0000-0000-0000C7040000}"/>
    <cellStyle name="Normal 24 2" xfId="1222" xr:uid="{00000000-0005-0000-0000-0000C8040000}"/>
    <cellStyle name="Normal 25" xfId="1223" xr:uid="{00000000-0005-0000-0000-0000C9040000}"/>
    <cellStyle name="Normal 26" xfId="1224" xr:uid="{00000000-0005-0000-0000-0000CA040000}"/>
    <cellStyle name="Normal 26 2" xfId="1225" xr:uid="{00000000-0005-0000-0000-0000CB040000}"/>
    <cellStyle name="Normal 27" xfId="1226" xr:uid="{00000000-0005-0000-0000-0000CC040000}"/>
    <cellStyle name="Normal 29" xfId="1227" xr:uid="{00000000-0005-0000-0000-0000CD040000}"/>
    <cellStyle name="Normal 3" xfId="1228" xr:uid="{00000000-0005-0000-0000-0000CE040000}"/>
    <cellStyle name="Normal 3 10" xfId="1229" xr:uid="{00000000-0005-0000-0000-0000CF040000}"/>
    <cellStyle name="Normal 3 11" xfId="1230" xr:uid="{00000000-0005-0000-0000-0000D0040000}"/>
    <cellStyle name="Normal 3 12" xfId="1231" xr:uid="{00000000-0005-0000-0000-0000D1040000}"/>
    <cellStyle name="Normal 3 13" xfId="1232" xr:uid="{00000000-0005-0000-0000-0000D2040000}"/>
    <cellStyle name="Normal 3 14" xfId="1233" xr:uid="{00000000-0005-0000-0000-0000D3040000}"/>
    <cellStyle name="Normal 3 2" xfId="1234" xr:uid="{00000000-0005-0000-0000-0000D4040000}"/>
    <cellStyle name="Normal 3 3" xfId="1235" xr:uid="{00000000-0005-0000-0000-0000D5040000}"/>
    <cellStyle name="Normal 3 4" xfId="1236" xr:uid="{00000000-0005-0000-0000-0000D6040000}"/>
    <cellStyle name="Normal 3 5" xfId="1237" xr:uid="{00000000-0005-0000-0000-0000D7040000}"/>
    <cellStyle name="Normal 3 6" xfId="1238" xr:uid="{00000000-0005-0000-0000-0000D8040000}"/>
    <cellStyle name="Normal 3 7" xfId="1239" xr:uid="{00000000-0005-0000-0000-0000D9040000}"/>
    <cellStyle name="Normal 3 8" xfId="1240" xr:uid="{00000000-0005-0000-0000-0000DA040000}"/>
    <cellStyle name="Normal 3 9" xfId="1241" xr:uid="{00000000-0005-0000-0000-0000DB040000}"/>
    <cellStyle name="Normal 31" xfId="1242" xr:uid="{00000000-0005-0000-0000-0000DC040000}"/>
    <cellStyle name="Normal 33" xfId="1243" xr:uid="{00000000-0005-0000-0000-0000DD040000}"/>
    <cellStyle name="Normal 35" xfId="1244" xr:uid="{00000000-0005-0000-0000-0000DE040000}"/>
    <cellStyle name="Normal 37" xfId="1245" xr:uid="{00000000-0005-0000-0000-0000DF040000}"/>
    <cellStyle name="Normal 37 2" xfId="1246" xr:uid="{00000000-0005-0000-0000-0000E0040000}"/>
    <cellStyle name="Normal 38" xfId="1247" xr:uid="{00000000-0005-0000-0000-0000E1040000}"/>
    <cellStyle name="Normal 38 2" xfId="1248" xr:uid="{00000000-0005-0000-0000-0000E2040000}"/>
    <cellStyle name="Normal 39" xfId="1249" xr:uid="{00000000-0005-0000-0000-0000E3040000}"/>
    <cellStyle name="Normal 4" xfId="1250" xr:uid="{00000000-0005-0000-0000-0000E4040000}"/>
    <cellStyle name="Normal 4 10" xfId="1251" xr:uid="{00000000-0005-0000-0000-0000E5040000}"/>
    <cellStyle name="Normal 4 11" xfId="1252" xr:uid="{00000000-0005-0000-0000-0000E6040000}"/>
    <cellStyle name="Normal 4 12" xfId="1253" xr:uid="{00000000-0005-0000-0000-0000E7040000}"/>
    <cellStyle name="Normal 4 13" xfId="1254" xr:uid="{00000000-0005-0000-0000-0000E8040000}"/>
    <cellStyle name="Normal 4 14" xfId="1255" xr:uid="{00000000-0005-0000-0000-0000E9040000}"/>
    <cellStyle name="Normal 4 15" xfId="1256" xr:uid="{00000000-0005-0000-0000-0000EA040000}"/>
    <cellStyle name="Normal 4 16" xfId="1257" xr:uid="{00000000-0005-0000-0000-0000EB040000}"/>
    <cellStyle name="Normal 4 17" xfId="1258" xr:uid="{00000000-0005-0000-0000-0000EC040000}"/>
    <cellStyle name="Normal 4 18" xfId="1259" xr:uid="{00000000-0005-0000-0000-0000ED040000}"/>
    <cellStyle name="Normal 4 19" xfId="1260" xr:uid="{00000000-0005-0000-0000-0000EE040000}"/>
    <cellStyle name="Normal 4 2" xfId="1261" xr:uid="{00000000-0005-0000-0000-0000EF040000}"/>
    <cellStyle name="Normal 4 2 10" xfId="1262" xr:uid="{00000000-0005-0000-0000-0000F0040000}"/>
    <cellStyle name="Normal 4 2 11" xfId="1263" xr:uid="{00000000-0005-0000-0000-0000F1040000}"/>
    <cellStyle name="Normal 4 2 11 2" xfId="1264" xr:uid="{00000000-0005-0000-0000-0000F2040000}"/>
    <cellStyle name="Normal 4 2 12" xfId="1265" xr:uid="{00000000-0005-0000-0000-0000F3040000}"/>
    <cellStyle name="Normal 4 2 13" xfId="1266" xr:uid="{00000000-0005-0000-0000-0000F4040000}"/>
    <cellStyle name="Normal 4 2 14" xfId="1267" xr:uid="{00000000-0005-0000-0000-0000F5040000}"/>
    <cellStyle name="Normal 4 2 15" xfId="1268" xr:uid="{00000000-0005-0000-0000-0000F6040000}"/>
    <cellStyle name="Normal 4 2 16" xfId="1269" xr:uid="{00000000-0005-0000-0000-0000F7040000}"/>
    <cellStyle name="Normal 4 2 17" xfId="1270" xr:uid="{00000000-0005-0000-0000-0000F8040000}"/>
    <cellStyle name="Normal 4 2 18" xfId="1271" xr:uid="{00000000-0005-0000-0000-0000F9040000}"/>
    <cellStyle name="Normal 4 2 19" xfId="1272" xr:uid="{00000000-0005-0000-0000-0000FA040000}"/>
    <cellStyle name="Normal 4 2 2" xfId="1273" xr:uid="{00000000-0005-0000-0000-0000FB040000}"/>
    <cellStyle name="Normal 4 2 2 10" xfId="1274" xr:uid="{00000000-0005-0000-0000-0000FC040000}"/>
    <cellStyle name="Normal 4 2 2 11" xfId="1275" xr:uid="{00000000-0005-0000-0000-0000FD040000}"/>
    <cellStyle name="Normal 4 2 2 12" xfId="1276" xr:uid="{00000000-0005-0000-0000-0000FE040000}"/>
    <cellStyle name="Normal 4 2 2 13" xfId="1277" xr:uid="{00000000-0005-0000-0000-0000FF040000}"/>
    <cellStyle name="Normal 4 2 2 14" xfId="1278" xr:uid="{00000000-0005-0000-0000-000000050000}"/>
    <cellStyle name="Normal 4 2 2 15" xfId="1279" xr:uid="{00000000-0005-0000-0000-000001050000}"/>
    <cellStyle name="Normal 4 2 2 2" xfId="1280" xr:uid="{00000000-0005-0000-0000-000002050000}"/>
    <cellStyle name="Normal 4 2 2 2 2" xfId="1281" xr:uid="{00000000-0005-0000-0000-000003050000}"/>
    <cellStyle name="Normal 4 2 2 3" xfId="1282" xr:uid="{00000000-0005-0000-0000-000004050000}"/>
    <cellStyle name="Normal 4 2 2 4" xfId="1283" xr:uid="{00000000-0005-0000-0000-000005050000}"/>
    <cellStyle name="Normal 4 2 2 5" xfId="1284" xr:uid="{00000000-0005-0000-0000-000006050000}"/>
    <cellStyle name="Normal 4 2 2 6" xfId="1285" xr:uid="{00000000-0005-0000-0000-000007050000}"/>
    <cellStyle name="Normal 4 2 2 7" xfId="1286" xr:uid="{00000000-0005-0000-0000-000008050000}"/>
    <cellStyle name="Normal 4 2 2 8" xfId="1287" xr:uid="{00000000-0005-0000-0000-000009050000}"/>
    <cellStyle name="Normal 4 2 2 9" xfId="1288" xr:uid="{00000000-0005-0000-0000-00000A050000}"/>
    <cellStyle name="Normal 4 2 20" xfId="1289" xr:uid="{00000000-0005-0000-0000-00000B050000}"/>
    <cellStyle name="Normal 4 2 21" xfId="1290" xr:uid="{00000000-0005-0000-0000-00000C050000}"/>
    <cellStyle name="Normal 4 2 22" xfId="1291" xr:uid="{00000000-0005-0000-0000-00000D050000}"/>
    <cellStyle name="Normal 4 2 23" xfId="1292" xr:uid="{00000000-0005-0000-0000-00000E050000}"/>
    <cellStyle name="Normal 4 2 3" xfId="1293" xr:uid="{00000000-0005-0000-0000-00000F050000}"/>
    <cellStyle name="Normal 4 2 4" xfId="1294" xr:uid="{00000000-0005-0000-0000-000010050000}"/>
    <cellStyle name="Normal 4 2 5" xfId="1295" xr:uid="{00000000-0005-0000-0000-000011050000}"/>
    <cellStyle name="Normal 4 2 6" xfId="1296" xr:uid="{00000000-0005-0000-0000-000012050000}"/>
    <cellStyle name="Normal 4 2 7" xfId="1297" xr:uid="{00000000-0005-0000-0000-000013050000}"/>
    <cellStyle name="Normal 4 2 8" xfId="1298" xr:uid="{00000000-0005-0000-0000-000014050000}"/>
    <cellStyle name="Normal 4 2 9" xfId="1299" xr:uid="{00000000-0005-0000-0000-000015050000}"/>
    <cellStyle name="Normal 4 20" xfId="1300" xr:uid="{00000000-0005-0000-0000-000016050000}"/>
    <cellStyle name="Normal 4 21" xfId="1301" xr:uid="{00000000-0005-0000-0000-000017050000}"/>
    <cellStyle name="Normal 4 22" xfId="1302" xr:uid="{00000000-0005-0000-0000-000018050000}"/>
    <cellStyle name="Normal 4 23" xfId="1303" xr:uid="{00000000-0005-0000-0000-000019050000}"/>
    <cellStyle name="Normal 4 24" xfId="1304" xr:uid="{00000000-0005-0000-0000-00001A050000}"/>
    <cellStyle name="Normal 4 25" xfId="1305" xr:uid="{00000000-0005-0000-0000-00001B050000}"/>
    <cellStyle name="Normal 4 26" xfId="1306" xr:uid="{00000000-0005-0000-0000-00001C050000}"/>
    <cellStyle name="Normal 4 27" xfId="1307" xr:uid="{00000000-0005-0000-0000-00001D050000}"/>
    <cellStyle name="Normal 4 28" xfId="1308" xr:uid="{00000000-0005-0000-0000-00001E050000}"/>
    <cellStyle name="Normal 4 29" xfId="1309" xr:uid="{00000000-0005-0000-0000-00001F050000}"/>
    <cellStyle name="Normal 4 3" xfId="1310" xr:uid="{00000000-0005-0000-0000-000020050000}"/>
    <cellStyle name="Normal 4 4" xfId="1311" xr:uid="{00000000-0005-0000-0000-000021050000}"/>
    <cellStyle name="Normal 4 5" xfId="1312" xr:uid="{00000000-0005-0000-0000-000022050000}"/>
    <cellStyle name="Normal 4 6" xfId="1313" xr:uid="{00000000-0005-0000-0000-000023050000}"/>
    <cellStyle name="Normal 4 7" xfId="1314" xr:uid="{00000000-0005-0000-0000-000024050000}"/>
    <cellStyle name="Normal 4 8" xfId="1315" xr:uid="{00000000-0005-0000-0000-000025050000}"/>
    <cellStyle name="Normal 4 9" xfId="1316" xr:uid="{00000000-0005-0000-0000-000026050000}"/>
    <cellStyle name="Normal 5" xfId="1317" xr:uid="{00000000-0005-0000-0000-000027050000}"/>
    <cellStyle name="Normal 5 10" xfId="1318" xr:uid="{00000000-0005-0000-0000-000028050000}"/>
    <cellStyle name="Normal 5 11" xfId="1319" xr:uid="{00000000-0005-0000-0000-000029050000}"/>
    <cellStyle name="Normal 5 12" xfId="1320" xr:uid="{00000000-0005-0000-0000-00002A050000}"/>
    <cellStyle name="Normal 5 13" xfId="1321" xr:uid="{00000000-0005-0000-0000-00002B050000}"/>
    <cellStyle name="Normal 5 14" xfId="1322" xr:uid="{00000000-0005-0000-0000-00002C050000}"/>
    <cellStyle name="Normal 5 15" xfId="1323" xr:uid="{00000000-0005-0000-0000-00002D050000}"/>
    <cellStyle name="Normal 5 16" xfId="1324" xr:uid="{00000000-0005-0000-0000-00002E050000}"/>
    <cellStyle name="Normal 5 17" xfId="1325" xr:uid="{00000000-0005-0000-0000-00002F050000}"/>
    <cellStyle name="Normal 5 18" xfId="1326" xr:uid="{00000000-0005-0000-0000-000030050000}"/>
    <cellStyle name="Normal 5 19" xfId="1327" xr:uid="{00000000-0005-0000-0000-000031050000}"/>
    <cellStyle name="Normal 5 2" xfId="1328" xr:uid="{00000000-0005-0000-0000-000032050000}"/>
    <cellStyle name="Normal 5 2 10" xfId="1329" xr:uid="{00000000-0005-0000-0000-000033050000}"/>
    <cellStyle name="Normal 5 2 11" xfId="1330" xr:uid="{00000000-0005-0000-0000-000034050000}"/>
    <cellStyle name="Normal 5 2 11 2" xfId="1331" xr:uid="{00000000-0005-0000-0000-000035050000}"/>
    <cellStyle name="Normal 5 2 12" xfId="1332" xr:uid="{00000000-0005-0000-0000-000036050000}"/>
    <cellStyle name="Normal 5 2 13" xfId="1333" xr:uid="{00000000-0005-0000-0000-000037050000}"/>
    <cellStyle name="Normal 5 2 14" xfId="1334" xr:uid="{00000000-0005-0000-0000-000038050000}"/>
    <cellStyle name="Normal 5 2 15" xfId="1335" xr:uid="{00000000-0005-0000-0000-000039050000}"/>
    <cellStyle name="Normal 5 2 16" xfId="1336" xr:uid="{00000000-0005-0000-0000-00003A050000}"/>
    <cellStyle name="Normal 5 2 17" xfId="1337" xr:uid="{00000000-0005-0000-0000-00003B050000}"/>
    <cellStyle name="Normal 5 2 18" xfId="1338" xr:uid="{00000000-0005-0000-0000-00003C050000}"/>
    <cellStyle name="Normal 5 2 19" xfId="1339" xr:uid="{00000000-0005-0000-0000-00003D050000}"/>
    <cellStyle name="Normal 5 2 2" xfId="1340" xr:uid="{00000000-0005-0000-0000-00003E050000}"/>
    <cellStyle name="Normal 5 2 2 10" xfId="1341" xr:uid="{00000000-0005-0000-0000-00003F050000}"/>
    <cellStyle name="Normal 5 2 2 11" xfId="1342" xr:uid="{00000000-0005-0000-0000-000040050000}"/>
    <cellStyle name="Normal 5 2 2 12" xfId="1343" xr:uid="{00000000-0005-0000-0000-000041050000}"/>
    <cellStyle name="Normal 5 2 2 13" xfId="1344" xr:uid="{00000000-0005-0000-0000-000042050000}"/>
    <cellStyle name="Normal 5 2 2 14" xfId="1345" xr:uid="{00000000-0005-0000-0000-000043050000}"/>
    <cellStyle name="Normal 5 2 2 15" xfId="1346" xr:uid="{00000000-0005-0000-0000-000044050000}"/>
    <cellStyle name="Normal 5 2 2 2" xfId="1347" xr:uid="{00000000-0005-0000-0000-000045050000}"/>
    <cellStyle name="Normal 5 2 2 2 2" xfId="1348" xr:uid="{00000000-0005-0000-0000-000046050000}"/>
    <cellStyle name="Normal 5 2 2 3" xfId="1349" xr:uid="{00000000-0005-0000-0000-000047050000}"/>
    <cellStyle name="Normal 5 2 2 4" xfId="1350" xr:uid="{00000000-0005-0000-0000-000048050000}"/>
    <cellStyle name="Normal 5 2 2 5" xfId="1351" xr:uid="{00000000-0005-0000-0000-000049050000}"/>
    <cellStyle name="Normal 5 2 2 6" xfId="1352" xr:uid="{00000000-0005-0000-0000-00004A050000}"/>
    <cellStyle name="Normal 5 2 2 7" xfId="1353" xr:uid="{00000000-0005-0000-0000-00004B050000}"/>
    <cellStyle name="Normal 5 2 2 8" xfId="1354" xr:uid="{00000000-0005-0000-0000-00004C050000}"/>
    <cellStyle name="Normal 5 2 2 9" xfId="1355" xr:uid="{00000000-0005-0000-0000-00004D050000}"/>
    <cellStyle name="Normal 5 2 20" xfId="1356" xr:uid="{00000000-0005-0000-0000-00004E050000}"/>
    <cellStyle name="Normal 5 2 21" xfId="1357" xr:uid="{00000000-0005-0000-0000-00004F050000}"/>
    <cellStyle name="Normal 5 2 22" xfId="1358" xr:uid="{00000000-0005-0000-0000-000050050000}"/>
    <cellStyle name="Normal 5 2 23" xfId="1359" xr:uid="{00000000-0005-0000-0000-000051050000}"/>
    <cellStyle name="Normal 5 2 3" xfId="1360" xr:uid="{00000000-0005-0000-0000-000052050000}"/>
    <cellStyle name="Normal 5 2 4" xfId="1361" xr:uid="{00000000-0005-0000-0000-000053050000}"/>
    <cellStyle name="Normal 5 2 5" xfId="1362" xr:uid="{00000000-0005-0000-0000-000054050000}"/>
    <cellStyle name="Normal 5 2 6" xfId="1363" xr:uid="{00000000-0005-0000-0000-000055050000}"/>
    <cellStyle name="Normal 5 2 7" xfId="1364" xr:uid="{00000000-0005-0000-0000-000056050000}"/>
    <cellStyle name="Normal 5 2 8" xfId="1365" xr:uid="{00000000-0005-0000-0000-000057050000}"/>
    <cellStyle name="Normal 5 2 9" xfId="1366" xr:uid="{00000000-0005-0000-0000-000058050000}"/>
    <cellStyle name="Normal 5 20" xfId="1367" xr:uid="{00000000-0005-0000-0000-000059050000}"/>
    <cellStyle name="Normal 5 21" xfId="1368" xr:uid="{00000000-0005-0000-0000-00005A050000}"/>
    <cellStyle name="Normal 5 22" xfId="1369" xr:uid="{00000000-0005-0000-0000-00005B050000}"/>
    <cellStyle name="Normal 5 23" xfId="1370" xr:uid="{00000000-0005-0000-0000-00005C050000}"/>
    <cellStyle name="Normal 5 24" xfId="1371" xr:uid="{00000000-0005-0000-0000-00005D050000}"/>
    <cellStyle name="Normal 5 25" xfId="1372" xr:uid="{00000000-0005-0000-0000-00005E050000}"/>
    <cellStyle name="Normal 5 3" xfId="1373" xr:uid="{00000000-0005-0000-0000-00005F050000}"/>
    <cellStyle name="Normal 5 4" xfId="1374" xr:uid="{00000000-0005-0000-0000-000060050000}"/>
    <cellStyle name="Normal 5 4 2" xfId="1375" xr:uid="{00000000-0005-0000-0000-000061050000}"/>
    <cellStyle name="Normal 5 4 3" xfId="1376" xr:uid="{00000000-0005-0000-0000-000062050000}"/>
    <cellStyle name="Normal 5 5" xfId="1377" xr:uid="{00000000-0005-0000-0000-000063050000}"/>
    <cellStyle name="Normal 5 6" xfId="1378" xr:uid="{00000000-0005-0000-0000-000064050000}"/>
    <cellStyle name="Normal 5 7" xfId="1379" xr:uid="{00000000-0005-0000-0000-000065050000}"/>
    <cellStyle name="Normal 5 8" xfId="1380" xr:uid="{00000000-0005-0000-0000-000066050000}"/>
    <cellStyle name="Normal 5 9" xfId="1381" xr:uid="{00000000-0005-0000-0000-000067050000}"/>
    <cellStyle name="Normal 6" xfId="1382" xr:uid="{00000000-0005-0000-0000-000068050000}"/>
    <cellStyle name="Normal 6 10" xfId="1383" xr:uid="{00000000-0005-0000-0000-000069050000}"/>
    <cellStyle name="Normal 6 11" xfId="1384" xr:uid="{00000000-0005-0000-0000-00006A050000}"/>
    <cellStyle name="Normal 6 12" xfId="1385" xr:uid="{00000000-0005-0000-0000-00006B050000}"/>
    <cellStyle name="Normal 6 13" xfId="1386" xr:uid="{00000000-0005-0000-0000-00006C050000}"/>
    <cellStyle name="Normal 6 14" xfId="1387" xr:uid="{00000000-0005-0000-0000-00006D050000}"/>
    <cellStyle name="Normal 6 15" xfId="1388" xr:uid="{00000000-0005-0000-0000-00006E050000}"/>
    <cellStyle name="Normal 6 16" xfId="1389" xr:uid="{00000000-0005-0000-0000-00006F050000}"/>
    <cellStyle name="Normal 6 17" xfId="1390" xr:uid="{00000000-0005-0000-0000-000070050000}"/>
    <cellStyle name="Normal 6 18" xfId="1391" xr:uid="{00000000-0005-0000-0000-000071050000}"/>
    <cellStyle name="Normal 6 19" xfId="1392" xr:uid="{00000000-0005-0000-0000-000072050000}"/>
    <cellStyle name="Normal 6 2" xfId="1393" xr:uid="{00000000-0005-0000-0000-000073050000}"/>
    <cellStyle name="Normal 6 2 10" xfId="1394" xr:uid="{00000000-0005-0000-0000-000074050000}"/>
    <cellStyle name="Normal 6 2 11" xfId="1395" xr:uid="{00000000-0005-0000-0000-000075050000}"/>
    <cellStyle name="Normal 6 2 11 2" xfId="1396" xr:uid="{00000000-0005-0000-0000-000076050000}"/>
    <cellStyle name="Normal 6 2 12" xfId="1397" xr:uid="{00000000-0005-0000-0000-000077050000}"/>
    <cellStyle name="Normal 6 2 13" xfId="1398" xr:uid="{00000000-0005-0000-0000-000078050000}"/>
    <cellStyle name="Normal 6 2 14" xfId="1399" xr:uid="{00000000-0005-0000-0000-000079050000}"/>
    <cellStyle name="Normal 6 2 15" xfId="1400" xr:uid="{00000000-0005-0000-0000-00007A050000}"/>
    <cellStyle name="Normal 6 2 16" xfId="1401" xr:uid="{00000000-0005-0000-0000-00007B050000}"/>
    <cellStyle name="Normal 6 2 17" xfId="1402" xr:uid="{00000000-0005-0000-0000-00007C050000}"/>
    <cellStyle name="Normal 6 2 18" xfId="1403" xr:uid="{00000000-0005-0000-0000-00007D050000}"/>
    <cellStyle name="Normal 6 2 19" xfId="1404" xr:uid="{00000000-0005-0000-0000-00007E050000}"/>
    <cellStyle name="Normal 6 2 2" xfId="1405" xr:uid="{00000000-0005-0000-0000-00007F050000}"/>
    <cellStyle name="Normal 6 2 2 10" xfId="1406" xr:uid="{00000000-0005-0000-0000-000080050000}"/>
    <cellStyle name="Normal 6 2 2 11" xfId="1407" xr:uid="{00000000-0005-0000-0000-000081050000}"/>
    <cellStyle name="Normal 6 2 2 12" xfId="1408" xr:uid="{00000000-0005-0000-0000-000082050000}"/>
    <cellStyle name="Normal 6 2 2 13" xfId="1409" xr:uid="{00000000-0005-0000-0000-000083050000}"/>
    <cellStyle name="Normal 6 2 2 14" xfId="1410" xr:uid="{00000000-0005-0000-0000-000084050000}"/>
    <cellStyle name="Normal 6 2 2 15" xfId="1411" xr:uid="{00000000-0005-0000-0000-000085050000}"/>
    <cellStyle name="Normal 6 2 2 2" xfId="1412" xr:uid="{00000000-0005-0000-0000-000086050000}"/>
    <cellStyle name="Normal 6 2 2 2 2" xfId="1413" xr:uid="{00000000-0005-0000-0000-000087050000}"/>
    <cellStyle name="Normal 6 2 2 3" xfId="1414" xr:uid="{00000000-0005-0000-0000-000088050000}"/>
    <cellStyle name="Normal 6 2 2 4" xfId="1415" xr:uid="{00000000-0005-0000-0000-000089050000}"/>
    <cellStyle name="Normal 6 2 2 5" xfId="1416" xr:uid="{00000000-0005-0000-0000-00008A050000}"/>
    <cellStyle name="Normal 6 2 2 6" xfId="1417" xr:uid="{00000000-0005-0000-0000-00008B050000}"/>
    <cellStyle name="Normal 6 2 2 7" xfId="1418" xr:uid="{00000000-0005-0000-0000-00008C050000}"/>
    <cellStyle name="Normal 6 2 2 8" xfId="1419" xr:uid="{00000000-0005-0000-0000-00008D050000}"/>
    <cellStyle name="Normal 6 2 2 9" xfId="1420" xr:uid="{00000000-0005-0000-0000-00008E050000}"/>
    <cellStyle name="Normal 6 2 20" xfId="1421" xr:uid="{00000000-0005-0000-0000-00008F050000}"/>
    <cellStyle name="Normal 6 2 21" xfId="1422" xr:uid="{00000000-0005-0000-0000-000090050000}"/>
    <cellStyle name="Normal 6 2 22" xfId="1423" xr:uid="{00000000-0005-0000-0000-000091050000}"/>
    <cellStyle name="Normal 6 2 23" xfId="1424" xr:uid="{00000000-0005-0000-0000-000092050000}"/>
    <cellStyle name="Normal 6 2 3" xfId="1425" xr:uid="{00000000-0005-0000-0000-000093050000}"/>
    <cellStyle name="Normal 6 2 4" xfId="1426" xr:uid="{00000000-0005-0000-0000-000094050000}"/>
    <cellStyle name="Normal 6 2 5" xfId="1427" xr:uid="{00000000-0005-0000-0000-000095050000}"/>
    <cellStyle name="Normal 6 2 6" xfId="1428" xr:uid="{00000000-0005-0000-0000-000096050000}"/>
    <cellStyle name="Normal 6 2 7" xfId="1429" xr:uid="{00000000-0005-0000-0000-000097050000}"/>
    <cellStyle name="Normal 6 2 8" xfId="1430" xr:uid="{00000000-0005-0000-0000-000098050000}"/>
    <cellStyle name="Normal 6 2 9" xfId="1431" xr:uid="{00000000-0005-0000-0000-000099050000}"/>
    <cellStyle name="Normal 6 20" xfId="1432" xr:uid="{00000000-0005-0000-0000-00009A050000}"/>
    <cellStyle name="Normal 6 21" xfId="1433" xr:uid="{00000000-0005-0000-0000-00009B050000}"/>
    <cellStyle name="Normal 6 22" xfId="1434" xr:uid="{00000000-0005-0000-0000-00009C050000}"/>
    <cellStyle name="Normal 6 23" xfId="1435" xr:uid="{00000000-0005-0000-0000-00009D050000}"/>
    <cellStyle name="Normal 6 24" xfId="1436" xr:uid="{00000000-0005-0000-0000-00009E050000}"/>
    <cellStyle name="Normal 6 25" xfId="1437" xr:uid="{00000000-0005-0000-0000-00009F050000}"/>
    <cellStyle name="Normal 6 3" xfId="1438" xr:uid="{00000000-0005-0000-0000-0000A0050000}"/>
    <cellStyle name="Normal 6 3 2" xfId="1439" xr:uid="{00000000-0005-0000-0000-0000A1050000}"/>
    <cellStyle name="Normal 6 3 3" xfId="1440" xr:uid="{00000000-0005-0000-0000-0000A2050000}"/>
    <cellStyle name="Normal 6 4" xfId="1441" xr:uid="{00000000-0005-0000-0000-0000A3050000}"/>
    <cellStyle name="Normal 6 4 2" xfId="1442" xr:uid="{00000000-0005-0000-0000-0000A4050000}"/>
    <cellStyle name="Normal 6 4 3" xfId="1443" xr:uid="{00000000-0005-0000-0000-0000A5050000}"/>
    <cellStyle name="Normal 6 5" xfId="1444" xr:uid="{00000000-0005-0000-0000-0000A6050000}"/>
    <cellStyle name="Normal 6 6" xfId="1445" xr:uid="{00000000-0005-0000-0000-0000A7050000}"/>
    <cellStyle name="Normal 6 7" xfId="1446" xr:uid="{00000000-0005-0000-0000-0000A8050000}"/>
    <cellStyle name="Normal 6 8" xfId="1447" xr:uid="{00000000-0005-0000-0000-0000A9050000}"/>
    <cellStyle name="Normal 6 9" xfId="1448" xr:uid="{00000000-0005-0000-0000-0000AA050000}"/>
    <cellStyle name="Normal 7" xfId="1449" xr:uid="{00000000-0005-0000-0000-0000AB050000}"/>
    <cellStyle name="Normal 7 2" xfId="1450" xr:uid="{00000000-0005-0000-0000-0000AC050000}"/>
    <cellStyle name="Normal 7 3" xfId="1451" xr:uid="{00000000-0005-0000-0000-0000AD050000}"/>
    <cellStyle name="Normal 7 4" xfId="1452" xr:uid="{00000000-0005-0000-0000-0000AE050000}"/>
    <cellStyle name="Normal 8" xfId="1453" xr:uid="{00000000-0005-0000-0000-0000AF050000}"/>
    <cellStyle name="Normal 8 2" xfId="1454" xr:uid="{00000000-0005-0000-0000-0000B0050000}"/>
    <cellStyle name="Normal 8 3" xfId="1455" xr:uid="{00000000-0005-0000-0000-0000B1050000}"/>
    <cellStyle name="Normal 9" xfId="2005" xr:uid="{00000000-0005-0000-0000-0000B2050000}"/>
    <cellStyle name="Normal 9 2" xfId="1456" xr:uid="{00000000-0005-0000-0000-0000B3050000}"/>
    <cellStyle name="Normal 9 2 2" xfId="1457" xr:uid="{00000000-0005-0000-0000-0000B4050000}"/>
    <cellStyle name="Normal 9 3" xfId="1458" xr:uid="{00000000-0005-0000-0000-0000B5050000}"/>
    <cellStyle name="Normal 9 3 2" xfId="1459" xr:uid="{00000000-0005-0000-0000-0000B6050000}"/>
    <cellStyle name="Normal_5.2" xfId="1460" xr:uid="{00000000-0005-0000-0000-0000B7050000}"/>
    <cellStyle name="Normal_5.3.1" xfId="1461" xr:uid="{00000000-0005-0000-0000-0000B8050000}"/>
    <cellStyle name="Normal_5.3.1_1" xfId="1462" xr:uid="{00000000-0005-0000-0000-0000B9050000}"/>
    <cellStyle name="Normal_5.3.2" xfId="1463" xr:uid="{00000000-0005-0000-0000-0000BA050000}"/>
    <cellStyle name="Normal_5.3.3" xfId="1464" xr:uid="{00000000-0005-0000-0000-0000BB050000}"/>
    <cellStyle name="Normal_5.3.4" xfId="1465" xr:uid="{00000000-0005-0000-0000-0000BC050000}"/>
    <cellStyle name="Normal_5.3.4 (2)" xfId="1466" xr:uid="{00000000-0005-0000-0000-0000BD050000}"/>
    <cellStyle name="Normal_5.3.4 10" xfId="2009" xr:uid="{00000000-0005-0000-0000-0000BE050000}"/>
    <cellStyle name="Normal_5.3.4 11" xfId="2010" xr:uid="{00000000-0005-0000-0000-0000BF050000}"/>
    <cellStyle name="Normal_5.3.4 9" xfId="2008" xr:uid="{00000000-0005-0000-0000-0000C0050000}"/>
    <cellStyle name="Normal_5.3.5" xfId="1467" xr:uid="{00000000-0005-0000-0000-0000C1050000}"/>
    <cellStyle name="Normal_5.3.5.1" xfId="1468" xr:uid="{00000000-0005-0000-0000-0000C2050000}"/>
    <cellStyle name="Normal_5.3.5.1 3" xfId="2007" xr:uid="{00000000-0005-0000-0000-0000C3050000}"/>
    <cellStyle name="Normal_5.3.5.2" xfId="1469" xr:uid="{00000000-0005-0000-0000-0000C4050000}"/>
    <cellStyle name="Normal_5.3.5.2 2" xfId="2011" xr:uid="{00000000-0005-0000-0000-0000C5050000}"/>
    <cellStyle name="Normal_5.3.5.3" xfId="1470" xr:uid="{00000000-0005-0000-0000-0000C6050000}"/>
    <cellStyle name="Normal_5.3.5.4" xfId="1471" xr:uid="{00000000-0005-0000-0000-0000C7050000}"/>
    <cellStyle name="Normal_5.3.5.5" xfId="1472" xr:uid="{00000000-0005-0000-0000-0000C8050000}"/>
    <cellStyle name="Normal_5.3.5.5.2" xfId="1473" xr:uid="{00000000-0005-0000-0000-0000C9050000}"/>
    <cellStyle name="Normal_5.3.5.5.3" xfId="1474" xr:uid="{00000000-0005-0000-0000-0000CA050000}"/>
    <cellStyle name="Normal_5.4.1" xfId="1475" xr:uid="{00000000-0005-0000-0000-0000CB050000}"/>
    <cellStyle name="Normal_5.4.2" xfId="1476" xr:uid="{00000000-0005-0000-0000-0000CC050000}"/>
    <cellStyle name="Normal_5.4.3" xfId="1477" xr:uid="{00000000-0005-0000-0000-0000CD050000}"/>
    <cellStyle name="Normal_Hoja1" xfId="1478" xr:uid="{00000000-0005-0000-0000-0000CE050000}"/>
    <cellStyle name="Normal_Precio Medio (Cent. US $_kW.h" xfId="1479" xr:uid="{00000000-0005-0000-0000-0000CF050000}"/>
    <cellStyle name="Normal_VENTA POR EMPRESA" xfId="1480" xr:uid="{00000000-0005-0000-0000-0000D0050000}"/>
    <cellStyle name="Normal_VENTA POR NIVEL TENSION" xfId="1481" xr:uid="{00000000-0005-0000-0000-0000D1050000}"/>
    <cellStyle name="Normal_VENTA TOTAL" xfId="1482" xr:uid="{00000000-0005-0000-0000-0000D2050000}"/>
    <cellStyle name="Notas 2" xfId="1483" xr:uid="{00000000-0005-0000-0000-0000D3050000}"/>
    <cellStyle name="Notas 2 2" xfId="1484" xr:uid="{00000000-0005-0000-0000-0000D4050000}"/>
    <cellStyle name="Notas 2 2 2" xfId="1485" xr:uid="{00000000-0005-0000-0000-0000D5050000}"/>
    <cellStyle name="Notas 2 3" xfId="1486" xr:uid="{00000000-0005-0000-0000-0000D6050000}"/>
    <cellStyle name="Notas 3" xfId="1487" xr:uid="{00000000-0005-0000-0000-0000D7050000}"/>
    <cellStyle name="Notas 3 2" xfId="1488" xr:uid="{00000000-0005-0000-0000-0000D8050000}"/>
    <cellStyle name="Notas 3 2 2" xfId="1489" xr:uid="{00000000-0005-0000-0000-0000D9050000}"/>
    <cellStyle name="Notas 3 3" xfId="1490" xr:uid="{00000000-0005-0000-0000-0000DA050000}"/>
    <cellStyle name="Notas 4" xfId="1491" xr:uid="{00000000-0005-0000-0000-0000DB050000}"/>
    <cellStyle name="Notas 4 2" xfId="1492" xr:uid="{00000000-0005-0000-0000-0000DC050000}"/>
    <cellStyle name="Notas 5" xfId="1493" xr:uid="{00000000-0005-0000-0000-0000DD050000}"/>
    <cellStyle name="Notas 5 2" xfId="1494" xr:uid="{00000000-0005-0000-0000-0000DE050000}"/>
    <cellStyle name="Notas 6" xfId="1495" xr:uid="{00000000-0005-0000-0000-0000DF050000}"/>
    <cellStyle name="Notas 6 2" xfId="1496" xr:uid="{00000000-0005-0000-0000-0000E0050000}"/>
    <cellStyle name="Notas 7" xfId="1497" xr:uid="{00000000-0005-0000-0000-0000E1050000}"/>
    <cellStyle name="Notas 7 2" xfId="1498" xr:uid="{00000000-0005-0000-0000-0000E2050000}"/>
    <cellStyle name="Porcentaje" xfId="1499" builtinId="5"/>
    <cellStyle name="Porcentaje 2" xfId="1500" xr:uid="{00000000-0005-0000-0000-0000E4050000}"/>
    <cellStyle name="Porcentaje 2 2" xfId="1501" xr:uid="{00000000-0005-0000-0000-0000E5050000}"/>
    <cellStyle name="Porcentaje 3" xfId="1502" xr:uid="{00000000-0005-0000-0000-0000E6050000}"/>
    <cellStyle name="Salida 10" xfId="1503" xr:uid="{00000000-0005-0000-0000-0000E7050000}"/>
    <cellStyle name="Salida 10 2" xfId="1504" xr:uid="{00000000-0005-0000-0000-0000E8050000}"/>
    <cellStyle name="Salida 11" xfId="1505" xr:uid="{00000000-0005-0000-0000-0000E9050000}"/>
    <cellStyle name="Salida 11 2" xfId="1506" xr:uid="{00000000-0005-0000-0000-0000EA050000}"/>
    <cellStyle name="Salida 2" xfId="1507" xr:uid="{00000000-0005-0000-0000-0000EB050000}"/>
    <cellStyle name="Salida 2 2" xfId="1508" xr:uid="{00000000-0005-0000-0000-0000EC050000}"/>
    <cellStyle name="Salida 3" xfId="1509" xr:uid="{00000000-0005-0000-0000-0000ED050000}"/>
    <cellStyle name="Salida 3 2" xfId="1510" xr:uid="{00000000-0005-0000-0000-0000EE050000}"/>
    <cellStyle name="Salida 4" xfId="1511" xr:uid="{00000000-0005-0000-0000-0000EF050000}"/>
    <cellStyle name="Salida 4 2" xfId="1512" xr:uid="{00000000-0005-0000-0000-0000F0050000}"/>
    <cellStyle name="Salida 5" xfId="1513" xr:uid="{00000000-0005-0000-0000-0000F1050000}"/>
    <cellStyle name="Salida 5 2" xfId="1514" xr:uid="{00000000-0005-0000-0000-0000F2050000}"/>
    <cellStyle name="Salida 6" xfId="1515" xr:uid="{00000000-0005-0000-0000-0000F3050000}"/>
    <cellStyle name="Salida 6 2" xfId="1516" xr:uid="{00000000-0005-0000-0000-0000F4050000}"/>
    <cellStyle name="Salida 7" xfId="1517" xr:uid="{00000000-0005-0000-0000-0000F5050000}"/>
    <cellStyle name="Salida 7 2" xfId="1518" xr:uid="{00000000-0005-0000-0000-0000F6050000}"/>
    <cellStyle name="Salida 8" xfId="1519" xr:uid="{00000000-0005-0000-0000-0000F7050000}"/>
    <cellStyle name="Salida 8 2" xfId="1520" xr:uid="{00000000-0005-0000-0000-0000F8050000}"/>
    <cellStyle name="Salida 9" xfId="1521" xr:uid="{00000000-0005-0000-0000-0000F9050000}"/>
    <cellStyle name="Salida 9 2" xfId="1522" xr:uid="{00000000-0005-0000-0000-0000FA050000}"/>
    <cellStyle name="style1642883420398" xfId="1626" xr:uid="{00000000-0005-0000-0000-0000FB050000}"/>
    <cellStyle name="style1642883420439" xfId="1628" xr:uid="{00000000-0005-0000-0000-0000FC050000}"/>
    <cellStyle name="style1642883420475" xfId="1624" xr:uid="{00000000-0005-0000-0000-0000FD050000}"/>
    <cellStyle name="style1642883420513" xfId="1625" xr:uid="{00000000-0005-0000-0000-0000FE050000}"/>
    <cellStyle name="style1642883420550" xfId="1627" xr:uid="{00000000-0005-0000-0000-0000FF050000}"/>
    <cellStyle name="style1642883420588" xfId="1629" xr:uid="{00000000-0005-0000-0000-000000060000}"/>
    <cellStyle name="style1642883420631" xfId="1630" xr:uid="{00000000-0005-0000-0000-000001060000}"/>
    <cellStyle name="style1642883420674" xfId="1631" xr:uid="{00000000-0005-0000-0000-000002060000}"/>
    <cellStyle name="style1642900332724" xfId="1635" xr:uid="{00000000-0005-0000-0000-000003060000}"/>
    <cellStyle name="style1642900332781" xfId="1638" xr:uid="{00000000-0005-0000-0000-000004060000}"/>
    <cellStyle name="style1642900332826" xfId="1632" xr:uid="{00000000-0005-0000-0000-000005060000}"/>
    <cellStyle name="style1642900332917" xfId="1636" xr:uid="{00000000-0005-0000-0000-000006060000}"/>
    <cellStyle name="style1642900332960" xfId="1633" xr:uid="{00000000-0005-0000-0000-000007060000}"/>
    <cellStyle name="style1642900333000" xfId="1634" xr:uid="{00000000-0005-0000-0000-000008060000}"/>
    <cellStyle name="style1642900333092" xfId="1639" xr:uid="{00000000-0005-0000-0000-000009060000}"/>
    <cellStyle name="style1642900333134" xfId="1637" xr:uid="{00000000-0005-0000-0000-00000A060000}"/>
    <cellStyle name="style1642901715073" xfId="1642" xr:uid="{00000000-0005-0000-0000-00000B060000}"/>
    <cellStyle name="style1642901715121" xfId="1644" xr:uid="{00000000-0005-0000-0000-00000C060000}"/>
    <cellStyle name="style1642901715164" xfId="1640" xr:uid="{00000000-0005-0000-0000-00000D060000}"/>
    <cellStyle name="style1642901715206" xfId="1641" xr:uid="{00000000-0005-0000-0000-00000E060000}"/>
    <cellStyle name="style1642901715250" xfId="1643" xr:uid="{00000000-0005-0000-0000-00000F060000}"/>
    <cellStyle name="style1642901715294" xfId="1645" xr:uid="{00000000-0005-0000-0000-000010060000}"/>
    <cellStyle name="style1642901715353" xfId="1646" xr:uid="{00000000-0005-0000-0000-000011060000}"/>
    <cellStyle name="style1642901715397" xfId="1647" xr:uid="{00000000-0005-0000-0000-000012060000}"/>
    <cellStyle name="style1642902727783" xfId="1649" xr:uid="{00000000-0005-0000-0000-000013060000}"/>
    <cellStyle name="style1642902727835" xfId="1648" xr:uid="{00000000-0005-0000-0000-000014060000}"/>
    <cellStyle name="style1642904389935" xfId="1650" xr:uid="{00000000-0005-0000-0000-000015060000}"/>
    <cellStyle name="style1657323075812" xfId="1652" xr:uid="{00000000-0005-0000-0000-000016060000}"/>
    <cellStyle name="style1657323075877" xfId="1653" xr:uid="{00000000-0005-0000-0000-000017060000}"/>
    <cellStyle name="style1657323075955" xfId="1651" xr:uid="{00000000-0005-0000-0000-000018060000}"/>
    <cellStyle name="style1657323076004" xfId="1654" xr:uid="{00000000-0005-0000-0000-000019060000}"/>
    <cellStyle name="style1657323076041" xfId="1655" xr:uid="{00000000-0005-0000-0000-00001A060000}"/>
    <cellStyle name="style1657323076076" xfId="1659" xr:uid="{00000000-0005-0000-0000-00001B060000}"/>
    <cellStyle name="style1657323076121" xfId="1660" xr:uid="{00000000-0005-0000-0000-00001C060000}"/>
    <cellStyle name="style1657323076162" xfId="1666" xr:uid="{00000000-0005-0000-0000-00001D060000}"/>
    <cellStyle name="style1657323076202" xfId="1667" xr:uid="{00000000-0005-0000-0000-00001E060000}"/>
    <cellStyle name="style1657323076283" xfId="1657" xr:uid="{00000000-0005-0000-0000-00001F060000}"/>
    <cellStyle name="style1657323076325" xfId="1658" xr:uid="{00000000-0005-0000-0000-000020060000}"/>
    <cellStyle name="style1657323076367" xfId="1656" xr:uid="{00000000-0005-0000-0000-000021060000}"/>
    <cellStyle name="style1657323076409" xfId="1664" xr:uid="{00000000-0005-0000-0000-000022060000}"/>
    <cellStyle name="style1657323076467" xfId="1662" xr:uid="{00000000-0005-0000-0000-000023060000}"/>
    <cellStyle name="style1657323076517" xfId="1663" xr:uid="{00000000-0005-0000-0000-000024060000}"/>
    <cellStyle name="style1657323076559" xfId="1661" xr:uid="{00000000-0005-0000-0000-000025060000}"/>
    <cellStyle name="style1657323076602" xfId="1665" xr:uid="{00000000-0005-0000-0000-000026060000}"/>
    <cellStyle name="style1657323076648" xfId="1668" xr:uid="{00000000-0005-0000-0000-000027060000}"/>
    <cellStyle name="style1657323076692" xfId="1669" xr:uid="{00000000-0005-0000-0000-000028060000}"/>
    <cellStyle name="style1657323076736" xfId="1670" xr:uid="{00000000-0005-0000-0000-000029060000}"/>
    <cellStyle name="style1657323076783" xfId="1671" xr:uid="{00000000-0005-0000-0000-00002A060000}"/>
    <cellStyle name="style1657323076868" xfId="1679" xr:uid="{00000000-0005-0000-0000-00002B060000}"/>
    <cellStyle name="style1657323076915" xfId="1688" xr:uid="{00000000-0005-0000-0000-00002C060000}"/>
    <cellStyle name="style1657323076964" xfId="1672" xr:uid="{00000000-0005-0000-0000-00002D060000}"/>
    <cellStyle name="style1657323077007" xfId="1673" xr:uid="{00000000-0005-0000-0000-00002E060000}"/>
    <cellStyle name="style1657323077052" xfId="1680" xr:uid="{00000000-0005-0000-0000-00002F060000}"/>
    <cellStyle name="style1657323077109" xfId="1689" xr:uid="{00000000-0005-0000-0000-000030060000}"/>
    <cellStyle name="style1657323077242" xfId="1674" xr:uid="{00000000-0005-0000-0000-000031060000}"/>
    <cellStyle name="style1657323077279" xfId="1675" xr:uid="{00000000-0005-0000-0000-000032060000}"/>
    <cellStyle name="style1657323077317" xfId="1676" xr:uid="{00000000-0005-0000-0000-000033060000}"/>
    <cellStyle name="style1657323077346" xfId="1677" xr:uid="{00000000-0005-0000-0000-000034060000}"/>
    <cellStyle name="style1657323077395" xfId="1678" xr:uid="{00000000-0005-0000-0000-000035060000}"/>
    <cellStyle name="style1657323077445" xfId="1681" xr:uid="{00000000-0005-0000-0000-000036060000}"/>
    <cellStyle name="style1657323077491" xfId="1682" xr:uid="{00000000-0005-0000-0000-000037060000}"/>
    <cellStyle name="style1657323077539" xfId="1683" xr:uid="{00000000-0005-0000-0000-000038060000}"/>
    <cellStyle name="style1657323077584" xfId="1684" xr:uid="{00000000-0005-0000-0000-000039060000}"/>
    <cellStyle name="style1657323077634" xfId="1685" xr:uid="{00000000-0005-0000-0000-00003A060000}"/>
    <cellStyle name="style1657323077667" xfId="1686" xr:uid="{00000000-0005-0000-0000-00003B060000}"/>
    <cellStyle name="style1657323077725" xfId="1687" xr:uid="{00000000-0005-0000-0000-00003C060000}"/>
    <cellStyle name="style1657323077782" xfId="1690" xr:uid="{00000000-0005-0000-0000-00003D060000}"/>
    <cellStyle name="style1657323077851" xfId="1691" xr:uid="{00000000-0005-0000-0000-00003E060000}"/>
    <cellStyle name="style1657323077891" xfId="1692" xr:uid="{00000000-0005-0000-0000-00003F060000}"/>
    <cellStyle name="style1657323077932" xfId="1693" xr:uid="{00000000-0005-0000-0000-000040060000}"/>
    <cellStyle name="style1657323077998" xfId="1694" xr:uid="{00000000-0005-0000-0000-000041060000}"/>
    <cellStyle name="style1657323078036" xfId="1695" xr:uid="{00000000-0005-0000-0000-000042060000}"/>
    <cellStyle name="style1657323078071" xfId="1696" xr:uid="{00000000-0005-0000-0000-000043060000}"/>
    <cellStyle name="style1657552757416" xfId="1704" xr:uid="{00000000-0005-0000-0000-000044060000}"/>
    <cellStyle name="style1657552757460" xfId="1713" xr:uid="{00000000-0005-0000-0000-000045060000}"/>
    <cellStyle name="style1657552757503" xfId="1697" xr:uid="{00000000-0005-0000-0000-000046060000}"/>
    <cellStyle name="style1657552757552" xfId="1698" xr:uid="{00000000-0005-0000-0000-000047060000}"/>
    <cellStyle name="style1657552757597" xfId="1705" xr:uid="{00000000-0005-0000-0000-000048060000}"/>
    <cellStyle name="style1657552757648" xfId="1714" xr:uid="{00000000-0005-0000-0000-000049060000}"/>
    <cellStyle name="style1657552757845" xfId="1699" xr:uid="{00000000-0005-0000-0000-00004A060000}"/>
    <cellStyle name="style1657552757899" xfId="1700" xr:uid="{00000000-0005-0000-0000-00004B060000}"/>
    <cellStyle name="style1657552757950" xfId="1701" xr:uid="{00000000-0005-0000-0000-00004C060000}"/>
    <cellStyle name="style1657552757987" xfId="1702" xr:uid="{00000000-0005-0000-0000-00004D060000}"/>
    <cellStyle name="style1657552758035" xfId="1703" xr:uid="{00000000-0005-0000-0000-00004E060000}"/>
    <cellStyle name="style1657552758076" xfId="1706" xr:uid="{00000000-0005-0000-0000-00004F060000}"/>
    <cellStyle name="style1657552758117" xfId="1707" xr:uid="{00000000-0005-0000-0000-000050060000}"/>
    <cellStyle name="style1657552758159" xfId="1708" xr:uid="{00000000-0005-0000-0000-000051060000}"/>
    <cellStyle name="style1657552758202" xfId="1709" xr:uid="{00000000-0005-0000-0000-000052060000}"/>
    <cellStyle name="style1657552758240" xfId="1710" xr:uid="{00000000-0005-0000-0000-000053060000}"/>
    <cellStyle name="style1657552758278" xfId="1711" xr:uid="{00000000-0005-0000-0000-000054060000}"/>
    <cellStyle name="style1657552758328" xfId="1712" xr:uid="{00000000-0005-0000-0000-000055060000}"/>
    <cellStyle name="style1657552758389" xfId="1715" xr:uid="{00000000-0005-0000-0000-000056060000}"/>
    <cellStyle name="style1657552758435" xfId="1716" xr:uid="{00000000-0005-0000-0000-000057060000}"/>
    <cellStyle name="style1657552758479" xfId="1717" xr:uid="{00000000-0005-0000-0000-000058060000}"/>
    <cellStyle name="style1657552758521" xfId="1718" xr:uid="{00000000-0005-0000-0000-000059060000}"/>
    <cellStyle name="style1657552758591" xfId="1719" xr:uid="{00000000-0005-0000-0000-00005A060000}"/>
    <cellStyle name="style1657552758623" xfId="1720" xr:uid="{00000000-0005-0000-0000-00005B060000}"/>
    <cellStyle name="style1657552996588" xfId="1728" xr:uid="{00000000-0005-0000-0000-00005C060000}"/>
    <cellStyle name="style1657552996631" xfId="1737" xr:uid="{00000000-0005-0000-0000-00005D060000}"/>
    <cellStyle name="style1657552996670" xfId="1721" xr:uid="{00000000-0005-0000-0000-00005E060000}"/>
    <cellStyle name="style1657552996709" xfId="1722" xr:uid="{00000000-0005-0000-0000-00005F060000}"/>
    <cellStyle name="style1657552996748" xfId="1729" xr:uid="{00000000-0005-0000-0000-000060060000}"/>
    <cellStyle name="style1657552996790" xfId="1738" xr:uid="{00000000-0005-0000-0000-000061060000}"/>
    <cellStyle name="style1657552996936" xfId="1723" xr:uid="{00000000-0005-0000-0000-000062060000}"/>
    <cellStyle name="style1657552996975" xfId="1724" xr:uid="{00000000-0005-0000-0000-000063060000}"/>
    <cellStyle name="style1657552997018" xfId="1725" xr:uid="{00000000-0005-0000-0000-000064060000}"/>
    <cellStyle name="style1657552997049" xfId="1726" xr:uid="{00000000-0005-0000-0000-000065060000}"/>
    <cellStyle name="style1657552997090" xfId="1727" xr:uid="{00000000-0005-0000-0000-000066060000}"/>
    <cellStyle name="style1657552997130" xfId="1730" xr:uid="{00000000-0005-0000-0000-000067060000}"/>
    <cellStyle name="style1657552997171" xfId="1731" xr:uid="{00000000-0005-0000-0000-000068060000}"/>
    <cellStyle name="style1657552997212" xfId="1732" xr:uid="{00000000-0005-0000-0000-000069060000}"/>
    <cellStyle name="style1657552997240" xfId="1733" xr:uid="{00000000-0005-0000-0000-00006A060000}"/>
    <cellStyle name="style1657552997278" xfId="1734" xr:uid="{00000000-0005-0000-0000-00006B060000}"/>
    <cellStyle name="style1657552997327" xfId="1735" xr:uid="{00000000-0005-0000-0000-00006C060000}"/>
    <cellStyle name="style1657552997373" xfId="1736" xr:uid="{00000000-0005-0000-0000-00006D060000}"/>
    <cellStyle name="style1657552997426" xfId="1739" xr:uid="{00000000-0005-0000-0000-00006E060000}"/>
    <cellStyle name="style1657552997466" xfId="1740" xr:uid="{00000000-0005-0000-0000-00006F060000}"/>
    <cellStyle name="style1657552997507" xfId="1741" xr:uid="{00000000-0005-0000-0000-000070060000}"/>
    <cellStyle name="style1657552997547" xfId="1742" xr:uid="{00000000-0005-0000-0000-000071060000}"/>
    <cellStyle name="style1657552997618" xfId="1743" xr:uid="{00000000-0005-0000-0000-000072060000}"/>
    <cellStyle name="style1657552997651" xfId="1744" xr:uid="{00000000-0005-0000-0000-000073060000}"/>
    <cellStyle name="style1657552997684" xfId="1745" xr:uid="{00000000-0005-0000-0000-000074060000}"/>
    <cellStyle name="style1657555358852" xfId="1748" xr:uid="{00000000-0005-0000-0000-000075060000}"/>
    <cellStyle name="style1657555358890" xfId="1750" xr:uid="{00000000-0005-0000-0000-000076060000}"/>
    <cellStyle name="style1657555358927" xfId="1746" xr:uid="{00000000-0005-0000-0000-000077060000}"/>
    <cellStyle name="style1657555358999" xfId="1747" xr:uid="{00000000-0005-0000-0000-000078060000}"/>
    <cellStyle name="style1657555359065" xfId="1749" xr:uid="{00000000-0005-0000-0000-000079060000}"/>
    <cellStyle name="style1657555359098" xfId="1751" xr:uid="{00000000-0005-0000-0000-00007A060000}"/>
    <cellStyle name="style1657555359140" xfId="1752" xr:uid="{00000000-0005-0000-0000-00007B060000}"/>
    <cellStyle name="style1657555359180" xfId="1753" xr:uid="{00000000-0005-0000-0000-00007C060000}"/>
    <cellStyle name="style1657563195855" xfId="1759" xr:uid="{00000000-0005-0000-0000-00007D060000}"/>
    <cellStyle name="style1657563195897" xfId="1764" xr:uid="{00000000-0005-0000-0000-00007E060000}"/>
    <cellStyle name="style1657563195935" xfId="1754" xr:uid="{00000000-0005-0000-0000-00007F060000}"/>
    <cellStyle name="style1657563195973" xfId="1755" xr:uid="{00000000-0005-0000-0000-000080060000}"/>
    <cellStyle name="style1657563196010" xfId="1760" xr:uid="{00000000-0005-0000-0000-000081060000}"/>
    <cellStyle name="style1657563196049" xfId="1765" xr:uid="{00000000-0005-0000-0000-000082060000}"/>
    <cellStyle name="style1657563196090" xfId="1772" xr:uid="{00000000-0005-0000-0000-000083060000}"/>
    <cellStyle name="style1657563196134" xfId="1773" xr:uid="{00000000-0005-0000-0000-000084060000}"/>
    <cellStyle name="style1657563196171" xfId="1756" xr:uid="{00000000-0005-0000-0000-000085060000}"/>
    <cellStyle name="style1657563196209" xfId="1757" xr:uid="{00000000-0005-0000-0000-000086060000}"/>
    <cellStyle name="style1657563196246" xfId="1758" xr:uid="{00000000-0005-0000-0000-000087060000}"/>
    <cellStyle name="style1657563196287" xfId="1761" xr:uid="{00000000-0005-0000-0000-000088060000}"/>
    <cellStyle name="style1657563196327" xfId="1762" xr:uid="{00000000-0005-0000-0000-000089060000}"/>
    <cellStyle name="style1657563196365" xfId="1763" xr:uid="{00000000-0005-0000-0000-00008A060000}"/>
    <cellStyle name="style1657563196407" xfId="1766" xr:uid="{00000000-0005-0000-0000-00008B060000}"/>
    <cellStyle name="style1657563196444" xfId="1767" xr:uid="{00000000-0005-0000-0000-00008C060000}"/>
    <cellStyle name="style1657563196481" xfId="1768" xr:uid="{00000000-0005-0000-0000-00008D060000}"/>
    <cellStyle name="style1657563196519" xfId="1769" xr:uid="{00000000-0005-0000-0000-00008E060000}"/>
    <cellStyle name="style1657563196548" xfId="1770" xr:uid="{00000000-0005-0000-0000-00008F060000}"/>
    <cellStyle name="style1657563196580" xfId="1771" xr:uid="{00000000-0005-0000-0000-000090060000}"/>
    <cellStyle name="style1657563196617" xfId="1774" xr:uid="{00000000-0005-0000-0000-000091060000}"/>
    <cellStyle name="style1657563196654" xfId="1775" xr:uid="{00000000-0005-0000-0000-000092060000}"/>
    <cellStyle name="style1657563196692" xfId="1776" xr:uid="{00000000-0005-0000-0000-000093060000}"/>
    <cellStyle name="style1657565923623" xfId="1782" xr:uid="{00000000-0005-0000-0000-000094060000}"/>
    <cellStyle name="style1657565923664" xfId="1789" xr:uid="{00000000-0005-0000-0000-000095060000}"/>
    <cellStyle name="style1657565923707" xfId="1777" xr:uid="{00000000-0005-0000-0000-000096060000}"/>
    <cellStyle name="style1657565923746" xfId="1778" xr:uid="{00000000-0005-0000-0000-000097060000}"/>
    <cellStyle name="style1657565923784" xfId="1783" xr:uid="{00000000-0005-0000-0000-000098060000}"/>
    <cellStyle name="style1657565923826" xfId="1790" xr:uid="{00000000-0005-0000-0000-000099060000}"/>
    <cellStyle name="style1657565923872" xfId="1794" xr:uid="{00000000-0005-0000-0000-00009A060000}"/>
    <cellStyle name="style1657565923916" xfId="1795" xr:uid="{00000000-0005-0000-0000-00009B060000}"/>
    <cellStyle name="style1657565923955" xfId="1779" xr:uid="{00000000-0005-0000-0000-00009C060000}"/>
    <cellStyle name="style1657565923994" xfId="1780" xr:uid="{00000000-0005-0000-0000-00009D060000}"/>
    <cellStyle name="style1657565924033" xfId="1781" xr:uid="{00000000-0005-0000-0000-00009E060000}"/>
    <cellStyle name="style1657565924071" xfId="1784" xr:uid="{00000000-0005-0000-0000-00009F060000}"/>
    <cellStyle name="style1657565924107" xfId="1785" xr:uid="{00000000-0005-0000-0000-0000A0060000}"/>
    <cellStyle name="style1657565924145" xfId="1786" xr:uid="{00000000-0005-0000-0000-0000A1060000}"/>
    <cellStyle name="style1657565924198" xfId="1787" xr:uid="{00000000-0005-0000-0000-0000A2060000}"/>
    <cellStyle name="style1657565924229" xfId="1788" xr:uid="{00000000-0005-0000-0000-0000A3060000}"/>
    <cellStyle name="style1657565924264" xfId="1791" xr:uid="{00000000-0005-0000-0000-0000A4060000}"/>
    <cellStyle name="style1657565924300" xfId="1792" xr:uid="{00000000-0005-0000-0000-0000A5060000}"/>
    <cellStyle name="style1657565924339" xfId="1793" xr:uid="{00000000-0005-0000-0000-0000A6060000}"/>
    <cellStyle name="style1657565924426" xfId="1796" xr:uid="{00000000-0005-0000-0000-0000A7060000}"/>
    <cellStyle name="style1657565924468" xfId="1797" xr:uid="{00000000-0005-0000-0000-0000A8060000}"/>
    <cellStyle name="style1657565924502" xfId="1798" xr:uid="{00000000-0005-0000-0000-0000A9060000}"/>
    <cellStyle name="style1657567774165" xfId="1805" xr:uid="{00000000-0005-0000-0000-0000AA060000}"/>
    <cellStyle name="style1657567774209" xfId="1813" xr:uid="{00000000-0005-0000-0000-0000AB060000}"/>
    <cellStyle name="style1657567774246" xfId="1799" xr:uid="{00000000-0005-0000-0000-0000AC060000}"/>
    <cellStyle name="style1657567774324" xfId="1806" xr:uid="{00000000-0005-0000-0000-0000AD060000}"/>
    <cellStyle name="style1657567774360" xfId="1800" xr:uid="{00000000-0005-0000-0000-0000AE060000}"/>
    <cellStyle name="style1657567774400" xfId="1801" xr:uid="{00000000-0005-0000-0000-0000AF060000}"/>
    <cellStyle name="style1657567774476" xfId="1814" xr:uid="{00000000-0005-0000-0000-0000B0060000}"/>
    <cellStyle name="style1657567774514" xfId="1807" xr:uid="{00000000-0005-0000-0000-0000B1060000}"/>
    <cellStyle name="style1657567774712" xfId="1802" xr:uid="{00000000-0005-0000-0000-0000B2060000}"/>
    <cellStyle name="style1657567774750" xfId="1803" xr:uid="{00000000-0005-0000-0000-0000B3060000}"/>
    <cellStyle name="style1657567774790" xfId="1804" xr:uid="{00000000-0005-0000-0000-0000B4060000}"/>
    <cellStyle name="style1657567774947" xfId="1808" xr:uid="{00000000-0005-0000-0000-0000B5060000}"/>
    <cellStyle name="style1657567774984" xfId="1809" xr:uid="{00000000-0005-0000-0000-0000B6060000}"/>
    <cellStyle name="style1657567775021" xfId="1810" xr:uid="{00000000-0005-0000-0000-0000B7060000}"/>
    <cellStyle name="style1657567775085" xfId="1811" xr:uid="{00000000-0005-0000-0000-0000B8060000}"/>
    <cellStyle name="style1657567775112" xfId="1812" xr:uid="{00000000-0005-0000-0000-0000B9060000}"/>
    <cellStyle name="style1657568952796" xfId="1836" xr:uid="{00000000-0005-0000-0000-0000BA060000}"/>
    <cellStyle name="style1657568952823" xfId="1837" xr:uid="{00000000-0005-0000-0000-0000BB060000}"/>
    <cellStyle name="style1657568952851" xfId="1841" xr:uid="{00000000-0005-0000-0000-0000BC060000}"/>
    <cellStyle name="style1657568952890" xfId="1842" xr:uid="{00000000-0005-0000-0000-0000BD060000}"/>
    <cellStyle name="style1657568952926" xfId="1846" xr:uid="{00000000-0005-0000-0000-0000BE060000}"/>
    <cellStyle name="style1657568952963" xfId="1847" xr:uid="{00000000-0005-0000-0000-0000BF060000}"/>
    <cellStyle name="style1657568953040" xfId="1839" xr:uid="{00000000-0005-0000-0000-0000C0060000}"/>
    <cellStyle name="style1657568953094" xfId="1840" xr:uid="{00000000-0005-0000-0000-0000C1060000}"/>
    <cellStyle name="style1657568953133" xfId="1838" xr:uid="{00000000-0005-0000-0000-0000C2060000}"/>
    <cellStyle name="style1657568953171" xfId="1843" xr:uid="{00000000-0005-0000-0000-0000C3060000}"/>
    <cellStyle name="style1657568953210" xfId="1844" xr:uid="{00000000-0005-0000-0000-0000C4060000}"/>
    <cellStyle name="style1657568953248" xfId="1845" xr:uid="{00000000-0005-0000-0000-0000C5060000}"/>
    <cellStyle name="style1657568953322" xfId="1848" xr:uid="{00000000-0005-0000-0000-0000C6060000}"/>
    <cellStyle name="style1657568953387" xfId="1849" xr:uid="{00000000-0005-0000-0000-0000C7060000}"/>
    <cellStyle name="style1657568953415" xfId="1850" xr:uid="{00000000-0005-0000-0000-0000C8060000}"/>
    <cellStyle name="style1657568953509" xfId="1820" xr:uid="{00000000-0005-0000-0000-0000C9060000}"/>
    <cellStyle name="style1657568953550" xfId="1825" xr:uid="{00000000-0005-0000-0000-0000CA060000}"/>
    <cellStyle name="style1657568953588" xfId="1815" xr:uid="{00000000-0005-0000-0000-0000CB060000}"/>
    <cellStyle name="style1657568953626" xfId="1816" xr:uid="{00000000-0005-0000-0000-0000CC060000}"/>
    <cellStyle name="style1657568953666" xfId="1821" xr:uid="{00000000-0005-0000-0000-0000CD060000}"/>
    <cellStyle name="style1657568953703" xfId="1826" xr:uid="{00000000-0005-0000-0000-0000CE060000}"/>
    <cellStyle name="style1657568953749" xfId="1831" xr:uid="{00000000-0005-0000-0000-0000CF060000}"/>
    <cellStyle name="style1657568953787" xfId="1832" xr:uid="{00000000-0005-0000-0000-0000D0060000}"/>
    <cellStyle name="style1657568953825" xfId="1817" xr:uid="{00000000-0005-0000-0000-0000D1060000}"/>
    <cellStyle name="style1657568953860" xfId="1818" xr:uid="{00000000-0005-0000-0000-0000D2060000}"/>
    <cellStyle name="style1657568953897" xfId="1819" xr:uid="{00000000-0005-0000-0000-0000D3060000}"/>
    <cellStyle name="style1657568953932" xfId="1822" xr:uid="{00000000-0005-0000-0000-0000D4060000}"/>
    <cellStyle name="style1657568953966" xfId="1823" xr:uid="{00000000-0005-0000-0000-0000D5060000}"/>
    <cellStyle name="style1657568954003" xfId="1824" xr:uid="{00000000-0005-0000-0000-0000D6060000}"/>
    <cellStyle name="style1657568954041" xfId="1827" xr:uid="{00000000-0005-0000-0000-0000D7060000}"/>
    <cellStyle name="style1657568954082" xfId="1828" xr:uid="{00000000-0005-0000-0000-0000D8060000}"/>
    <cellStyle name="style1657568954165" xfId="1829" xr:uid="{00000000-0005-0000-0000-0000D9060000}"/>
    <cellStyle name="style1657568954215" xfId="1830" xr:uid="{00000000-0005-0000-0000-0000DA060000}"/>
    <cellStyle name="style1657568954282" xfId="1833" xr:uid="{00000000-0005-0000-0000-0000DB060000}"/>
    <cellStyle name="style1657568954325" xfId="1834" xr:uid="{00000000-0005-0000-0000-0000DC060000}"/>
    <cellStyle name="style1657568954366" xfId="1835" xr:uid="{00000000-0005-0000-0000-0000DD060000}"/>
    <cellStyle name="style1657571196207" xfId="1851" xr:uid="{00000000-0005-0000-0000-0000DE060000}"/>
    <cellStyle name="style1657571196239" xfId="1852" xr:uid="{00000000-0005-0000-0000-0000DF060000}"/>
    <cellStyle name="style1657571196276" xfId="1856" xr:uid="{00000000-0005-0000-0000-0000E0060000}"/>
    <cellStyle name="style1657571196313" xfId="1857" xr:uid="{00000000-0005-0000-0000-0000E1060000}"/>
    <cellStyle name="style1657571196356" xfId="1863" xr:uid="{00000000-0005-0000-0000-0000E2060000}"/>
    <cellStyle name="style1657571196409" xfId="1864" xr:uid="{00000000-0005-0000-0000-0000E3060000}"/>
    <cellStyle name="style1657571196497" xfId="1854" xr:uid="{00000000-0005-0000-0000-0000E4060000}"/>
    <cellStyle name="style1657571196538" xfId="1855" xr:uid="{00000000-0005-0000-0000-0000E5060000}"/>
    <cellStyle name="style1657571196575" xfId="1853" xr:uid="{00000000-0005-0000-0000-0000E6060000}"/>
    <cellStyle name="style1657571196611" xfId="1861" xr:uid="{00000000-0005-0000-0000-0000E7060000}"/>
    <cellStyle name="style1657571196648" xfId="1859" xr:uid="{00000000-0005-0000-0000-0000E8060000}"/>
    <cellStyle name="style1657571196689" xfId="1860" xr:uid="{00000000-0005-0000-0000-0000E9060000}"/>
    <cellStyle name="style1657571196727" xfId="1858" xr:uid="{00000000-0005-0000-0000-0000EA060000}"/>
    <cellStyle name="style1657571196766" xfId="1862" xr:uid="{00000000-0005-0000-0000-0000EB060000}"/>
    <cellStyle name="style1657571196805" xfId="1865" xr:uid="{00000000-0005-0000-0000-0000EC060000}"/>
    <cellStyle name="style1657571196842" xfId="1866" xr:uid="{00000000-0005-0000-0000-0000ED060000}"/>
    <cellStyle name="style1657571196884" xfId="1867" xr:uid="{00000000-0005-0000-0000-0000EE060000}"/>
    <cellStyle name="style1657571196929" xfId="1868" xr:uid="{00000000-0005-0000-0000-0000EF060000}"/>
    <cellStyle name="style1657571197043" xfId="1876" xr:uid="{00000000-0005-0000-0000-0000F0060000}"/>
    <cellStyle name="style1657571197083" xfId="1885" xr:uid="{00000000-0005-0000-0000-0000F1060000}"/>
    <cellStyle name="style1657571197122" xfId="1869" xr:uid="{00000000-0005-0000-0000-0000F2060000}"/>
    <cellStyle name="style1657571197160" xfId="1870" xr:uid="{00000000-0005-0000-0000-0000F3060000}"/>
    <cellStyle name="style1657571197198" xfId="1877" xr:uid="{00000000-0005-0000-0000-0000F4060000}"/>
    <cellStyle name="style1657571197238" xfId="1886" xr:uid="{00000000-0005-0000-0000-0000F5060000}"/>
    <cellStyle name="style1657571197285" xfId="1894" xr:uid="{00000000-0005-0000-0000-0000F6060000}"/>
    <cellStyle name="style1657571197326" xfId="1895" xr:uid="{00000000-0005-0000-0000-0000F7060000}"/>
    <cellStyle name="style1657571197365" xfId="1871" xr:uid="{00000000-0005-0000-0000-0000F8060000}"/>
    <cellStyle name="style1657571197404" xfId="1872" xr:uid="{00000000-0005-0000-0000-0000F9060000}"/>
    <cellStyle name="style1657571197443" xfId="1873" xr:uid="{00000000-0005-0000-0000-0000FA060000}"/>
    <cellStyle name="style1657571197473" xfId="1874" xr:uid="{00000000-0005-0000-0000-0000FB060000}"/>
    <cellStyle name="style1657571197514" xfId="1875" xr:uid="{00000000-0005-0000-0000-0000FC060000}"/>
    <cellStyle name="style1657571197552" xfId="1878" xr:uid="{00000000-0005-0000-0000-0000FD060000}"/>
    <cellStyle name="style1657571197590" xfId="1879" xr:uid="{00000000-0005-0000-0000-0000FE060000}"/>
    <cellStyle name="style1657571197627" xfId="1880" xr:uid="{00000000-0005-0000-0000-0000FF060000}"/>
    <cellStyle name="style1657571197658" xfId="1881" xr:uid="{00000000-0005-0000-0000-000000070000}"/>
    <cellStyle name="style1657571197696" xfId="1882" xr:uid="{00000000-0005-0000-0000-000001070000}"/>
    <cellStyle name="style1657571197725" xfId="1883" xr:uid="{00000000-0005-0000-0000-000002070000}"/>
    <cellStyle name="style1657571197767" xfId="1884" xr:uid="{00000000-0005-0000-0000-000003070000}"/>
    <cellStyle name="style1657571197806" xfId="1887" xr:uid="{00000000-0005-0000-0000-000004070000}"/>
    <cellStyle name="style1657571197854" xfId="1888" xr:uid="{00000000-0005-0000-0000-000005070000}"/>
    <cellStyle name="style1657571197901" xfId="1889" xr:uid="{00000000-0005-0000-0000-000006070000}"/>
    <cellStyle name="style1657571197948" xfId="1890" xr:uid="{00000000-0005-0000-0000-000007070000}"/>
    <cellStyle name="style1657571198030" xfId="1891" xr:uid="{00000000-0005-0000-0000-000008070000}"/>
    <cellStyle name="style1657571198069" xfId="1892" xr:uid="{00000000-0005-0000-0000-000009070000}"/>
    <cellStyle name="style1657571198107" xfId="1893" xr:uid="{00000000-0005-0000-0000-00000A070000}"/>
    <cellStyle name="style1657571198171" xfId="1896" xr:uid="{00000000-0005-0000-0000-00000B070000}"/>
    <cellStyle name="style1657571198210" xfId="1897" xr:uid="{00000000-0005-0000-0000-00000C070000}"/>
    <cellStyle name="style1657571198246" xfId="1898" xr:uid="{00000000-0005-0000-0000-00000D070000}"/>
    <cellStyle name="style1657571198280" xfId="1899" xr:uid="{00000000-0005-0000-0000-00000E070000}"/>
    <cellStyle name="style1657572025188" xfId="1900" xr:uid="{00000000-0005-0000-0000-00000F070000}"/>
    <cellStyle name="style1657572025215" xfId="1901" xr:uid="{00000000-0005-0000-0000-000010070000}"/>
    <cellStyle name="style1657572025241" xfId="1905" xr:uid="{00000000-0005-0000-0000-000011070000}"/>
    <cellStyle name="style1657572025274" xfId="1906" xr:uid="{00000000-0005-0000-0000-000012070000}"/>
    <cellStyle name="style1657572025310" xfId="1912" xr:uid="{00000000-0005-0000-0000-000013070000}"/>
    <cellStyle name="style1657572025343" xfId="1913" xr:uid="{00000000-0005-0000-0000-000014070000}"/>
    <cellStyle name="style1657572025411" xfId="1903" xr:uid="{00000000-0005-0000-0000-000015070000}"/>
    <cellStyle name="style1657572025452" xfId="1904" xr:uid="{00000000-0005-0000-0000-000016070000}"/>
    <cellStyle name="style1657572025487" xfId="1902" xr:uid="{00000000-0005-0000-0000-000017070000}"/>
    <cellStyle name="style1657572025523" xfId="1907" xr:uid="{00000000-0005-0000-0000-000018070000}"/>
    <cellStyle name="style1657572025559" xfId="1908" xr:uid="{00000000-0005-0000-0000-000019070000}"/>
    <cellStyle name="style1657572025595" xfId="1909" xr:uid="{00000000-0005-0000-0000-00001A070000}"/>
    <cellStyle name="style1657572025630" xfId="1911" xr:uid="{00000000-0005-0000-0000-00001B070000}"/>
    <cellStyle name="style1657572025665" xfId="1910" xr:uid="{00000000-0005-0000-0000-00001C070000}"/>
    <cellStyle name="style1657572025701" xfId="1914" xr:uid="{00000000-0005-0000-0000-00001D070000}"/>
    <cellStyle name="style1657572025736" xfId="1915" xr:uid="{00000000-0005-0000-0000-00001E070000}"/>
    <cellStyle name="style1657572025775" xfId="1916" xr:uid="{00000000-0005-0000-0000-00001F070000}"/>
    <cellStyle name="style1657572025813" xfId="1917" xr:uid="{00000000-0005-0000-0000-000020070000}"/>
    <cellStyle name="style1657572025902" xfId="1926" xr:uid="{00000000-0005-0000-0000-000021070000}"/>
    <cellStyle name="style1657572025942" xfId="1934" xr:uid="{00000000-0005-0000-0000-000022070000}"/>
    <cellStyle name="style1657572025979" xfId="1918" xr:uid="{00000000-0005-0000-0000-000023070000}"/>
    <cellStyle name="style1657572026014" xfId="1919" xr:uid="{00000000-0005-0000-0000-000024070000}"/>
    <cellStyle name="style1657572026049" xfId="1927" xr:uid="{00000000-0005-0000-0000-000025070000}"/>
    <cellStyle name="style1657572026086" xfId="1935" xr:uid="{00000000-0005-0000-0000-000026070000}"/>
    <cellStyle name="style1657572026128" xfId="1944" xr:uid="{00000000-0005-0000-0000-000027070000}"/>
    <cellStyle name="style1657572026169" xfId="1945" xr:uid="{00000000-0005-0000-0000-000028070000}"/>
    <cellStyle name="style1657572026205" xfId="1920" xr:uid="{00000000-0005-0000-0000-000029070000}"/>
    <cellStyle name="style1657572026241" xfId="1921" xr:uid="{00000000-0005-0000-0000-00002A070000}"/>
    <cellStyle name="style1657572026275" xfId="1922" xr:uid="{00000000-0005-0000-0000-00002B070000}"/>
    <cellStyle name="style1657572026313" xfId="1923" xr:uid="{00000000-0005-0000-0000-00002C070000}"/>
    <cellStyle name="style1657572026339" xfId="1924" xr:uid="{00000000-0005-0000-0000-00002D070000}"/>
    <cellStyle name="style1657572026370" xfId="1925" xr:uid="{00000000-0005-0000-0000-00002E070000}"/>
    <cellStyle name="style1657572026409" xfId="1928" xr:uid="{00000000-0005-0000-0000-00002F070000}"/>
    <cellStyle name="style1657572026445" xfId="1929" xr:uid="{00000000-0005-0000-0000-000030070000}"/>
    <cellStyle name="style1657572026481" xfId="1930" xr:uid="{00000000-0005-0000-0000-000031070000}"/>
    <cellStyle name="style1657572026524" xfId="1931" xr:uid="{00000000-0005-0000-0000-000032070000}"/>
    <cellStyle name="style1657572026557" xfId="1932" xr:uid="{00000000-0005-0000-0000-000033070000}"/>
    <cellStyle name="style1657572026589" xfId="1933" xr:uid="{00000000-0005-0000-0000-000034070000}"/>
    <cellStyle name="style1657572026641" xfId="1936" xr:uid="{00000000-0005-0000-0000-000035070000}"/>
    <cellStyle name="style1657572026677" xfId="1937" xr:uid="{00000000-0005-0000-0000-000036070000}"/>
    <cellStyle name="style1657572026715" xfId="1938" xr:uid="{00000000-0005-0000-0000-000037070000}"/>
    <cellStyle name="style1657572026752" xfId="1939" xr:uid="{00000000-0005-0000-0000-000038070000}"/>
    <cellStyle name="style1657572026780" xfId="1940" xr:uid="{00000000-0005-0000-0000-000039070000}"/>
    <cellStyle name="style1657572026807" xfId="1941" xr:uid="{00000000-0005-0000-0000-00003A070000}"/>
    <cellStyle name="style1657572026846" xfId="1942" xr:uid="{00000000-0005-0000-0000-00003B070000}"/>
    <cellStyle name="style1657572026885" xfId="1943" xr:uid="{00000000-0005-0000-0000-00003C070000}"/>
    <cellStyle name="style1657572026939" xfId="1946" xr:uid="{00000000-0005-0000-0000-00003D070000}"/>
    <cellStyle name="style1657572026977" xfId="1947" xr:uid="{00000000-0005-0000-0000-00003E070000}"/>
    <cellStyle name="style1657572027012" xfId="1948" xr:uid="{00000000-0005-0000-0000-00003F070000}"/>
    <cellStyle name="style1657572027046" xfId="1949" xr:uid="{00000000-0005-0000-0000-000040070000}"/>
    <cellStyle name="style1657575191971" xfId="1955" xr:uid="{00000000-0005-0000-0000-000041070000}"/>
    <cellStyle name="style1657575192017" xfId="1961" xr:uid="{00000000-0005-0000-0000-000042070000}"/>
    <cellStyle name="style1657575192057" xfId="1950" xr:uid="{00000000-0005-0000-0000-000043070000}"/>
    <cellStyle name="style1657575192095" xfId="1951" xr:uid="{00000000-0005-0000-0000-000044070000}"/>
    <cellStyle name="style1657575192132" xfId="1956" xr:uid="{00000000-0005-0000-0000-000045070000}"/>
    <cellStyle name="style1657575192168" xfId="1962" xr:uid="{00000000-0005-0000-0000-000046070000}"/>
    <cellStyle name="style1657575192209" xfId="1968" xr:uid="{00000000-0005-0000-0000-000047070000}"/>
    <cellStyle name="style1657575192250" xfId="1969" xr:uid="{00000000-0005-0000-0000-000048070000}"/>
    <cellStyle name="style1657575192288" xfId="1952" xr:uid="{00000000-0005-0000-0000-000049070000}"/>
    <cellStyle name="style1657575192328" xfId="1953" xr:uid="{00000000-0005-0000-0000-00004A070000}"/>
    <cellStyle name="style1657575192369" xfId="1954" xr:uid="{00000000-0005-0000-0000-00004B070000}"/>
    <cellStyle name="style1657575192408" xfId="1957" xr:uid="{00000000-0005-0000-0000-00004C070000}"/>
    <cellStyle name="style1657575192446" xfId="1958" xr:uid="{00000000-0005-0000-0000-00004D070000}"/>
    <cellStyle name="style1657575192486" xfId="1959" xr:uid="{00000000-0005-0000-0000-00004E070000}"/>
    <cellStyle name="style1657575192523" xfId="1960" xr:uid="{00000000-0005-0000-0000-00004F070000}"/>
    <cellStyle name="style1657575192550" xfId="1963" xr:uid="{00000000-0005-0000-0000-000050070000}"/>
    <cellStyle name="style1657575192587" xfId="1964" xr:uid="{00000000-0005-0000-0000-000051070000}"/>
    <cellStyle name="style1657575192624" xfId="1965" xr:uid="{00000000-0005-0000-0000-000052070000}"/>
    <cellStyle name="style1657575192664" xfId="1966" xr:uid="{00000000-0005-0000-0000-000053070000}"/>
    <cellStyle name="style1657575192700" xfId="1967" xr:uid="{00000000-0005-0000-0000-000054070000}"/>
    <cellStyle name="style1657575192736" xfId="1970" xr:uid="{00000000-0005-0000-0000-000055070000}"/>
    <cellStyle name="style1657575192773" xfId="1971" xr:uid="{00000000-0005-0000-0000-000056070000}"/>
    <cellStyle name="style1657575192816" xfId="1972" xr:uid="{00000000-0005-0000-0000-000057070000}"/>
    <cellStyle name="style1657577118900" xfId="1979" xr:uid="{00000000-0005-0000-0000-000058070000}"/>
    <cellStyle name="style1657577118935" xfId="1984" xr:uid="{00000000-0005-0000-0000-000059070000}"/>
    <cellStyle name="style1657577118970" xfId="1973" xr:uid="{00000000-0005-0000-0000-00005A070000}"/>
    <cellStyle name="style1657577119008" xfId="1975" xr:uid="{00000000-0005-0000-0000-00005B070000}"/>
    <cellStyle name="style1657577119044" xfId="1980" xr:uid="{00000000-0005-0000-0000-00005C070000}"/>
    <cellStyle name="style1657577119080" xfId="1985" xr:uid="{00000000-0005-0000-0000-00005D070000}"/>
    <cellStyle name="style1657577119129" xfId="1989" xr:uid="{00000000-0005-0000-0000-00005E070000}"/>
    <cellStyle name="style1657577119164" xfId="1974" xr:uid="{00000000-0005-0000-0000-00005F070000}"/>
    <cellStyle name="style1657577119202" xfId="1976" xr:uid="{00000000-0005-0000-0000-000060070000}"/>
    <cellStyle name="style1657577119238" xfId="1977" xr:uid="{00000000-0005-0000-0000-000061070000}"/>
    <cellStyle name="style1657577119273" xfId="1978" xr:uid="{00000000-0005-0000-0000-000062070000}"/>
    <cellStyle name="style1657577119307" xfId="1981" xr:uid="{00000000-0005-0000-0000-000063070000}"/>
    <cellStyle name="style1657577119340" xfId="1982" xr:uid="{00000000-0005-0000-0000-000064070000}"/>
    <cellStyle name="style1657577119377" xfId="1983" xr:uid="{00000000-0005-0000-0000-000065070000}"/>
    <cellStyle name="style1657577119414" xfId="1986" xr:uid="{00000000-0005-0000-0000-000066070000}"/>
    <cellStyle name="style1657577119448" xfId="1987" xr:uid="{00000000-0005-0000-0000-000067070000}"/>
    <cellStyle name="style1657577119484" xfId="1988" xr:uid="{00000000-0005-0000-0000-000068070000}"/>
    <cellStyle name="style1657577119563" xfId="1990" xr:uid="{00000000-0005-0000-0000-000069070000}"/>
    <cellStyle name="style1657577119598" xfId="1991" xr:uid="{00000000-0005-0000-0000-00006A070000}"/>
    <cellStyle name="style1657577119635" xfId="1992" xr:uid="{00000000-0005-0000-0000-00006B070000}"/>
    <cellStyle name="style1659834772289" xfId="1995" xr:uid="{00000000-0005-0000-0000-00006C070000}"/>
    <cellStyle name="style1659834772325" xfId="1997" xr:uid="{00000000-0005-0000-0000-00006D070000}"/>
    <cellStyle name="style1659834772362" xfId="1993" xr:uid="{00000000-0005-0000-0000-00006E070000}"/>
    <cellStyle name="style1659834772397" xfId="1994" xr:uid="{00000000-0005-0000-0000-00006F070000}"/>
    <cellStyle name="style1659834772433" xfId="1996" xr:uid="{00000000-0005-0000-0000-000070070000}"/>
    <cellStyle name="style1659834772469" xfId="1998" xr:uid="{00000000-0005-0000-0000-000071070000}"/>
    <cellStyle name="style1659834772515" xfId="1999" xr:uid="{00000000-0005-0000-0000-000072070000}"/>
    <cellStyle name="style1659834772553" xfId="2000" xr:uid="{00000000-0005-0000-0000-000073070000}"/>
    <cellStyle name="style1659836333646" xfId="2001" xr:uid="{00000000-0005-0000-0000-000074070000}"/>
    <cellStyle name="style1659836333680" xfId="2002" xr:uid="{00000000-0005-0000-0000-000075070000}"/>
    <cellStyle name="style1659836333717" xfId="2003" xr:uid="{00000000-0005-0000-0000-000076070000}"/>
    <cellStyle name="style1659836333794" xfId="2004" xr:uid="{00000000-0005-0000-0000-000077070000}"/>
    <cellStyle name="Título 1 10" xfId="1523" xr:uid="{00000000-0005-0000-0000-000078070000}"/>
    <cellStyle name="Título 1 10 2" xfId="1524" xr:uid="{00000000-0005-0000-0000-000079070000}"/>
    <cellStyle name="Título 1 11" xfId="1525" xr:uid="{00000000-0005-0000-0000-00007A070000}"/>
    <cellStyle name="Título 1 11 2" xfId="1526" xr:uid="{00000000-0005-0000-0000-00007B070000}"/>
    <cellStyle name="Título 1 2" xfId="1527" xr:uid="{00000000-0005-0000-0000-00007C070000}"/>
    <cellStyle name="Título 1 2 2" xfId="1528" xr:uid="{00000000-0005-0000-0000-00007D070000}"/>
    <cellStyle name="Título 1 3" xfId="1529" xr:uid="{00000000-0005-0000-0000-00007E070000}"/>
    <cellStyle name="Título 1 3 2" xfId="1530" xr:uid="{00000000-0005-0000-0000-00007F070000}"/>
    <cellStyle name="Título 1 4" xfId="1531" xr:uid="{00000000-0005-0000-0000-000080070000}"/>
    <cellStyle name="Título 1 4 2" xfId="1532" xr:uid="{00000000-0005-0000-0000-000081070000}"/>
    <cellStyle name="Título 1 5" xfId="1533" xr:uid="{00000000-0005-0000-0000-000082070000}"/>
    <cellStyle name="Título 1 5 2" xfId="1534" xr:uid="{00000000-0005-0000-0000-000083070000}"/>
    <cellStyle name="Título 1 6" xfId="1535" xr:uid="{00000000-0005-0000-0000-000084070000}"/>
    <cellStyle name="Título 1 6 2" xfId="1536" xr:uid="{00000000-0005-0000-0000-000085070000}"/>
    <cellStyle name="Título 1 7" xfId="1537" xr:uid="{00000000-0005-0000-0000-000086070000}"/>
    <cellStyle name="Título 1 7 2" xfId="1538" xr:uid="{00000000-0005-0000-0000-000087070000}"/>
    <cellStyle name="Título 1 8" xfId="1539" xr:uid="{00000000-0005-0000-0000-000088070000}"/>
    <cellStyle name="Título 1 8 2" xfId="1540" xr:uid="{00000000-0005-0000-0000-000089070000}"/>
    <cellStyle name="Título 1 9" xfId="1541" xr:uid="{00000000-0005-0000-0000-00008A070000}"/>
    <cellStyle name="Título 1 9 2" xfId="1542" xr:uid="{00000000-0005-0000-0000-00008B070000}"/>
    <cellStyle name="Título 10" xfId="1543" xr:uid="{00000000-0005-0000-0000-00008C070000}"/>
    <cellStyle name="Título 10 2" xfId="1544" xr:uid="{00000000-0005-0000-0000-00008D070000}"/>
    <cellStyle name="Título 11" xfId="1545" xr:uid="{00000000-0005-0000-0000-00008E070000}"/>
    <cellStyle name="Título 11 2" xfId="1546" xr:uid="{00000000-0005-0000-0000-00008F070000}"/>
    <cellStyle name="Título 12" xfId="1547" xr:uid="{00000000-0005-0000-0000-000090070000}"/>
    <cellStyle name="Título 12 2" xfId="1548" xr:uid="{00000000-0005-0000-0000-000091070000}"/>
    <cellStyle name="Título 13" xfId="1549" xr:uid="{00000000-0005-0000-0000-000092070000}"/>
    <cellStyle name="Título 13 2" xfId="1550" xr:uid="{00000000-0005-0000-0000-000093070000}"/>
    <cellStyle name="Título 2 10" xfId="1551" xr:uid="{00000000-0005-0000-0000-000094070000}"/>
    <cellStyle name="Título 2 10 2" xfId="1552" xr:uid="{00000000-0005-0000-0000-000095070000}"/>
    <cellStyle name="Título 2 11" xfId="1553" xr:uid="{00000000-0005-0000-0000-000096070000}"/>
    <cellStyle name="Título 2 11 2" xfId="1554" xr:uid="{00000000-0005-0000-0000-000097070000}"/>
    <cellStyle name="Título 2 2" xfId="1555" xr:uid="{00000000-0005-0000-0000-000098070000}"/>
    <cellStyle name="Título 2 2 2" xfId="1556" xr:uid="{00000000-0005-0000-0000-000099070000}"/>
    <cellStyle name="Título 2 3" xfId="1557" xr:uid="{00000000-0005-0000-0000-00009A070000}"/>
    <cellStyle name="Título 2 3 2" xfId="1558" xr:uid="{00000000-0005-0000-0000-00009B070000}"/>
    <cellStyle name="Título 2 4" xfId="1559" xr:uid="{00000000-0005-0000-0000-00009C070000}"/>
    <cellStyle name="Título 2 4 2" xfId="1560" xr:uid="{00000000-0005-0000-0000-00009D070000}"/>
    <cellStyle name="Título 2 5" xfId="1561" xr:uid="{00000000-0005-0000-0000-00009E070000}"/>
    <cellStyle name="Título 2 5 2" xfId="1562" xr:uid="{00000000-0005-0000-0000-00009F070000}"/>
    <cellStyle name="Título 2 6" xfId="1563" xr:uid="{00000000-0005-0000-0000-0000A0070000}"/>
    <cellStyle name="Título 2 6 2" xfId="1564" xr:uid="{00000000-0005-0000-0000-0000A1070000}"/>
    <cellStyle name="Título 2 7" xfId="1565" xr:uid="{00000000-0005-0000-0000-0000A2070000}"/>
    <cellStyle name="Título 2 7 2" xfId="1566" xr:uid="{00000000-0005-0000-0000-0000A3070000}"/>
    <cellStyle name="Título 2 8" xfId="1567" xr:uid="{00000000-0005-0000-0000-0000A4070000}"/>
    <cellStyle name="Título 2 8 2" xfId="1568" xr:uid="{00000000-0005-0000-0000-0000A5070000}"/>
    <cellStyle name="Título 2 9" xfId="1569" xr:uid="{00000000-0005-0000-0000-0000A6070000}"/>
    <cellStyle name="Título 2 9 2" xfId="1570" xr:uid="{00000000-0005-0000-0000-0000A7070000}"/>
    <cellStyle name="Título 3 10" xfId="1571" xr:uid="{00000000-0005-0000-0000-0000A8070000}"/>
    <cellStyle name="Título 3 10 2" xfId="1572" xr:uid="{00000000-0005-0000-0000-0000A9070000}"/>
    <cellStyle name="Título 3 11" xfId="1573" xr:uid="{00000000-0005-0000-0000-0000AA070000}"/>
    <cellStyle name="Título 3 11 2" xfId="1574" xr:uid="{00000000-0005-0000-0000-0000AB070000}"/>
    <cellStyle name="Título 3 2" xfId="1575" xr:uid="{00000000-0005-0000-0000-0000AC070000}"/>
    <cellStyle name="Título 3 2 2" xfId="1576" xr:uid="{00000000-0005-0000-0000-0000AD070000}"/>
    <cellStyle name="Título 3 3" xfId="1577" xr:uid="{00000000-0005-0000-0000-0000AE070000}"/>
    <cellStyle name="Título 3 3 2" xfId="1578" xr:uid="{00000000-0005-0000-0000-0000AF070000}"/>
    <cellStyle name="Título 3 4" xfId="1579" xr:uid="{00000000-0005-0000-0000-0000B0070000}"/>
    <cellStyle name="Título 3 4 2" xfId="1580" xr:uid="{00000000-0005-0000-0000-0000B1070000}"/>
    <cellStyle name="Título 3 5" xfId="1581" xr:uid="{00000000-0005-0000-0000-0000B2070000}"/>
    <cellStyle name="Título 3 5 2" xfId="1582" xr:uid="{00000000-0005-0000-0000-0000B3070000}"/>
    <cellStyle name="Título 3 6" xfId="1583" xr:uid="{00000000-0005-0000-0000-0000B4070000}"/>
    <cellStyle name="Título 3 6 2" xfId="1584" xr:uid="{00000000-0005-0000-0000-0000B5070000}"/>
    <cellStyle name="Título 3 7" xfId="1585" xr:uid="{00000000-0005-0000-0000-0000B6070000}"/>
    <cellStyle name="Título 3 7 2" xfId="1586" xr:uid="{00000000-0005-0000-0000-0000B7070000}"/>
    <cellStyle name="Título 3 8" xfId="1587" xr:uid="{00000000-0005-0000-0000-0000B8070000}"/>
    <cellStyle name="Título 3 8 2" xfId="1588" xr:uid="{00000000-0005-0000-0000-0000B9070000}"/>
    <cellStyle name="Título 3 9" xfId="1589" xr:uid="{00000000-0005-0000-0000-0000BA070000}"/>
    <cellStyle name="Título 3 9 2" xfId="1590" xr:uid="{00000000-0005-0000-0000-0000BB070000}"/>
    <cellStyle name="Título 4" xfId="1591" xr:uid="{00000000-0005-0000-0000-0000BC070000}"/>
    <cellStyle name="Título 4 2" xfId="1592" xr:uid="{00000000-0005-0000-0000-0000BD070000}"/>
    <cellStyle name="Título 5" xfId="1593" xr:uid="{00000000-0005-0000-0000-0000BE070000}"/>
    <cellStyle name="Título 5 2" xfId="1594" xr:uid="{00000000-0005-0000-0000-0000BF070000}"/>
    <cellStyle name="Título 6" xfId="1595" xr:uid="{00000000-0005-0000-0000-0000C0070000}"/>
    <cellStyle name="Título 6 2" xfId="1596" xr:uid="{00000000-0005-0000-0000-0000C1070000}"/>
    <cellStyle name="Título 7" xfId="1597" xr:uid="{00000000-0005-0000-0000-0000C2070000}"/>
    <cellStyle name="Título 7 2" xfId="1598" xr:uid="{00000000-0005-0000-0000-0000C3070000}"/>
    <cellStyle name="Título 8" xfId="1599" xr:uid="{00000000-0005-0000-0000-0000C4070000}"/>
    <cellStyle name="Título 8 2" xfId="1600" xr:uid="{00000000-0005-0000-0000-0000C5070000}"/>
    <cellStyle name="Título 9" xfId="1601" xr:uid="{00000000-0005-0000-0000-0000C6070000}"/>
    <cellStyle name="Título 9 2" xfId="1602" xr:uid="{00000000-0005-0000-0000-0000C7070000}"/>
    <cellStyle name="Total 10" xfId="1603" xr:uid="{00000000-0005-0000-0000-0000C8070000}"/>
    <cellStyle name="Total 10 2" xfId="1604" xr:uid="{00000000-0005-0000-0000-0000C9070000}"/>
    <cellStyle name="Total 11" xfId="1605" xr:uid="{00000000-0005-0000-0000-0000CA070000}"/>
    <cellStyle name="Total 11 2" xfId="1606" xr:uid="{00000000-0005-0000-0000-0000CB070000}"/>
    <cellStyle name="Total 2" xfId="1607" xr:uid="{00000000-0005-0000-0000-0000CC070000}"/>
    <cellStyle name="Total 2 2" xfId="1608" xr:uid="{00000000-0005-0000-0000-0000CD070000}"/>
    <cellStyle name="Total 3" xfId="1609" xr:uid="{00000000-0005-0000-0000-0000CE070000}"/>
    <cellStyle name="Total 3 2" xfId="1610" xr:uid="{00000000-0005-0000-0000-0000CF070000}"/>
    <cellStyle name="Total 4" xfId="1611" xr:uid="{00000000-0005-0000-0000-0000D0070000}"/>
    <cellStyle name="Total 4 2" xfId="1612" xr:uid="{00000000-0005-0000-0000-0000D1070000}"/>
    <cellStyle name="Total 5" xfId="1613" xr:uid="{00000000-0005-0000-0000-0000D2070000}"/>
    <cellStyle name="Total 5 2" xfId="1614" xr:uid="{00000000-0005-0000-0000-0000D3070000}"/>
    <cellStyle name="Total 6" xfId="1615" xr:uid="{00000000-0005-0000-0000-0000D4070000}"/>
    <cellStyle name="Total 6 2" xfId="1616" xr:uid="{00000000-0005-0000-0000-0000D5070000}"/>
    <cellStyle name="Total 7" xfId="1617" xr:uid="{00000000-0005-0000-0000-0000D6070000}"/>
    <cellStyle name="Total 7 2" xfId="1618" xr:uid="{00000000-0005-0000-0000-0000D7070000}"/>
    <cellStyle name="Total 8" xfId="1619" xr:uid="{00000000-0005-0000-0000-0000D8070000}"/>
    <cellStyle name="Total 8 2" xfId="1620" xr:uid="{00000000-0005-0000-0000-0000D9070000}"/>
    <cellStyle name="Total 9" xfId="1621" xr:uid="{00000000-0005-0000-0000-0000DA070000}"/>
    <cellStyle name="Total 9 2" xfId="1622" xr:uid="{00000000-0005-0000-0000-0000DB070000}"/>
  </cellStyles>
  <dxfs count="11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  <mruColors>
      <color rgb="FF9F9F9F"/>
      <color rgb="FF0B7D8F"/>
      <color rgb="FF52D452"/>
      <color rgb="FF4B6DB0"/>
      <color rgb="FF006600"/>
      <color rgb="FF475E76"/>
      <color rgb="FF99CCFF"/>
      <color rgb="FF3693AC"/>
      <color rgb="FF9966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NÚMERO DE CLIENTES DE LAS  PRICIPALES EMPRESAS DISTRIBUIDORAS </a:t>
            </a:r>
          </a:p>
        </c:rich>
      </c:tx>
      <c:layout>
        <c:manualLayout>
          <c:xMode val="edge"/>
          <c:yMode val="edge"/>
          <c:x val="0.18477396636980375"/>
          <c:y val="1.854501015615610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381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93550707771052"/>
          <c:y val="0.31948341596690133"/>
          <c:w val="0.51290740840195403"/>
          <c:h val="0.430261040607086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158750" h="292100"/>
              <a:bevelB w="120650" h="285750"/>
              <a:contourClr>
                <a:srgbClr val="000000"/>
              </a:contourClr>
            </a:sp3d>
          </c:spPr>
          <c:explosion val="25"/>
          <c:dPt>
            <c:idx val="0"/>
            <c:bubble3D val="0"/>
            <c:explosion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158750" h="292100"/>
                <a:bevelB w="120650" h="2857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27-44E2-A32F-F6E03B29DC53}"/>
              </c:ext>
            </c:extLst>
          </c:dPt>
          <c:dPt>
            <c:idx val="1"/>
            <c:bubble3D val="0"/>
            <c:explosion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158750" h="292100"/>
                <a:bevelB w="120650" h="2857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27-44E2-A32F-F6E03B29DC53}"/>
              </c:ext>
            </c:extLst>
          </c:dPt>
          <c:dPt>
            <c:idx val="2"/>
            <c:bubble3D val="0"/>
            <c:explosion val="1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158750" h="292100"/>
                <a:bevelB w="120650" h="2857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27-44E2-A32F-F6E03B29DC53}"/>
              </c:ext>
            </c:extLst>
          </c:dPt>
          <c:dPt>
            <c:idx val="3"/>
            <c:bubble3D val="0"/>
            <c:explosion val="15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158750" h="292100"/>
                <a:bevelB w="120650" h="2857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27-44E2-A32F-F6E03B29DC53}"/>
              </c:ext>
            </c:extLst>
          </c:dPt>
          <c:dPt>
            <c:idx val="4"/>
            <c:bubble3D val="0"/>
            <c:explosion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158750" h="292100"/>
                <a:bevelB w="120650" h="2857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27-44E2-A32F-F6E03B29DC53}"/>
              </c:ext>
            </c:extLst>
          </c:dPt>
          <c:dPt>
            <c:idx val="5"/>
            <c:bubble3D val="0"/>
            <c:explosion val="5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158750" h="292100"/>
                <a:bevelB w="120650" h="2857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27-44E2-A32F-F6E03B29DC53}"/>
              </c:ext>
            </c:extLst>
          </c:dPt>
          <c:dPt>
            <c:idx val="6"/>
            <c:bubble3D val="0"/>
            <c:explosion val="7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158750" h="292100"/>
                <a:bevelB w="120650" h="2857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27-44E2-A32F-F6E03B29DC53}"/>
              </c:ext>
            </c:extLst>
          </c:dPt>
          <c:dLbls>
            <c:dLbl>
              <c:idx val="0"/>
              <c:layout>
                <c:manualLayout>
                  <c:x val="1.3308993398133699E-2"/>
                  <c:y val="-7.737691310146334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27-44E2-A32F-F6E03B29DC53}"/>
                </c:ext>
              </c:extLst>
            </c:dLbl>
            <c:dLbl>
              <c:idx val="1"/>
              <c:layout>
                <c:manualLayout>
                  <c:x val="4.8221357827477766E-2"/>
                  <c:y val="-0.12229264093722397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27-44E2-A32F-F6E03B29DC53}"/>
                </c:ext>
              </c:extLst>
            </c:dLbl>
            <c:dLbl>
              <c:idx val="2"/>
              <c:layout>
                <c:manualLayout>
                  <c:x val="0.10079273726482414"/>
                  <c:y val="1.3057144582518349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27-44E2-A32F-F6E03B29DC53}"/>
                </c:ext>
              </c:extLst>
            </c:dLbl>
            <c:dLbl>
              <c:idx val="3"/>
              <c:layout>
                <c:manualLayout>
                  <c:x val="0.11443245749201854"/>
                  <c:y val="4.952518543765538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27-44E2-A32F-F6E03B29DC53}"/>
                </c:ext>
              </c:extLst>
            </c:dLbl>
            <c:dLbl>
              <c:idx val="4"/>
              <c:layout>
                <c:manualLayout>
                  <c:x val="-1.1916020509395123E-2"/>
                  <c:y val="0.11114872575902265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27-44E2-A32F-F6E03B29DC53}"/>
                </c:ext>
              </c:extLst>
            </c:dLbl>
            <c:dLbl>
              <c:idx val="5"/>
              <c:layout>
                <c:manualLayout>
                  <c:x val="-8.0446756283457793E-2"/>
                  <c:y val="-5.8565239152396129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27-44E2-A32F-F6E03B29DC53}"/>
                </c:ext>
              </c:extLst>
            </c:dLbl>
            <c:dLbl>
              <c:idx val="6"/>
              <c:layout>
                <c:manualLayout>
                  <c:x val="-4.6448168207621945E-2"/>
                  <c:y val="-9.039414009844290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27-44E2-A32F-F6E03B29DC53}"/>
                </c:ext>
              </c:extLst>
            </c:dLbl>
            <c:dLbl>
              <c:idx val="7"/>
              <c:layout>
                <c:manualLayout>
                  <c:x val="-3.2536849130629195E-2"/>
                  <c:y val="-0.21120931860681486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27-44E2-A32F-F6E03B29DC5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'5.2'!$Q$96:$Q$102</c:f>
              <c:strCache>
                <c:ptCount val="7"/>
                <c:pt idx="0">
                  <c:v>ENEDIS</c:v>
                </c:pt>
                <c:pt idx="1">
                  <c:v>LUZ DEL SUR</c:v>
                </c:pt>
                <c:pt idx="2">
                  <c:v>HIDRANDINA</c:v>
                </c:pt>
                <c:pt idx="3">
                  <c:v>ELC</c:v>
                </c:pt>
                <c:pt idx="4">
                  <c:v>ELSE</c:v>
                </c:pt>
                <c:pt idx="5">
                  <c:v>ELOR</c:v>
                </c:pt>
                <c:pt idx="6">
                  <c:v>Otros</c:v>
                </c:pt>
              </c:strCache>
            </c:strRef>
          </c:cat>
          <c:val>
            <c:numRef>
              <c:f>'5.2'!$R$96:$R$102</c:f>
              <c:numCache>
                <c:formatCode>#\ ###\ ##0</c:formatCode>
                <c:ptCount val="7"/>
                <c:pt idx="0">
                  <c:v>1530649</c:v>
                </c:pt>
                <c:pt idx="1">
                  <c:v>1258526</c:v>
                </c:pt>
                <c:pt idx="2">
                  <c:v>983159</c:v>
                </c:pt>
                <c:pt idx="3">
                  <c:v>924793</c:v>
                </c:pt>
                <c:pt idx="4">
                  <c:v>639318</c:v>
                </c:pt>
                <c:pt idx="5">
                  <c:v>561334</c:v>
                </c:pt>
                <c:pt idx="6">
                  <c:v>2451884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227-44E2-A32F-F6E03B29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VENTA DE ENERGÍA ELÉCTRICA  DE GENERADORES AL MERCADO LIBRE</a:t>
            </a:r>
          </a:p>
        </c:rich>
      </c:tx>
      <c:layout>
        <c:manualLayout>
          <c:xMode val="edge"/>
          <c:yMode val="edge"/>
          <c:x val="0.1213387874097641"/>
          <c:y val="3.8485157974500049E-2"/>
        </c:manualLayout>
      </c:layout>
      <c:overlay val="0"/>
      <c:spPr>
        <a:solidFill>
          <a:srgbClr val="0B7D8F"/>
        </a:solidFill>
        <a:ln w="2540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958762886599"/>
          <c:y val="0.37537647621198211"/>
          <c:w val="0.64742268041237117"/>
          <c:h val="0.3723734644022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3789-4EE9-B3A5-D45B6ED8D6E1}"/>
              </c:ext>
            </c:extLst>
          </c:dPt>
          <c:dPt>
            <c:idx val="1"/>
            <c:bubble3D val="0"/>
            <c:explosion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89-4EE9-B3A5-D45B6ED8D6E1}"/>
              </c:ext>
            </c:extLst>
          </c:dPt>
          <c:dPt>
            <c:idx val="2"/>
            <c:bubble3D val="0"/>
            <c:explosion val="9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89-4EE9-B3A5-D45B6ED8D6E1}"/>
              </c:ext>
            </c:extLst>
          </c:dPt>
          <c:dLbls>
            <c:dLbl>
              <c:idx val="0"/>
              <c:layout>
                <c:manualLayout>
                  <c:x val="1.6504569377753218E-2"/>
                  <c:y val="1.89591814581337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MAT
69,0%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789-4EE9-B3A5-D45B6ED8D6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AT
6,8%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789-4EE9-B3A5-D45B6ED8D6E1}"/>
                </c:ext>
              </c:extLst>
            </c:dLbl>
            <c:dLbl>
              <c:idx val="2"/>
              <c:layout>
                <c:manualLayout>
                  <c:x val="1.0315355861095816E-2"/>
                  <c:y val="-3.2501453928229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MT
24,2%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789-4EE9-B3A5-D45B6ED8D6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('5.3.2'!$D$57,'5.3.2'!$F$57,'5.3.2'!$H$57)</c:f>
              <c:strCache>
                <c:ptCount val="3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</c:strCache>
            </c:strRef>
          </c:cat>
          <c:val>
            <c:numRef>
              <c:f>('5.3.2'!$D$74,'5.3.2'!$F$74,'5.3.2'!$H$74)</c:f>
              <c:numCache>
                <c:formatCode>#\ ###\ ##0.00</c:formatCode>
                <c:ptCount val="3"/>
                <c:pt idx="0">
                  <c:v>19157.436699700003</c:v>
                </c:pt>
                <c:pt idx="1">
                  <c:v>1900.7123577999998</c:v>
                </c:pt>
                <c:pt idx="2">
                  <c:v>6721.3223228999977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89-4EE9-B3A5-D45B6ED8D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MENSUAL DE ENERGÍA ELÉCTRICA POR SECTOR ECONÓMICO</a:t>
            </a:r>
          </a:p>
        </c:rich>
      </c:tx>
      <c:layout>
        <c:manualLayout>
          <c:xMode val="edge"/>
          <c:yMode val="edge"/>
          <c:x val="0.21524283653095738"/>
          <c:y val="3.5951596166758221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5221608602797979"/>
          <c:y val="0.17765067834812404"/>
          <c:w val="0.78805543272713585"/>
          <c:h val="0.62464270774017805"/>
        </c:manualLayout>
      </c:layout>
      <c:lineChart>
        <c:grouping val="standard"/>
        <c:varyColors val="0"/>
        <c:ser>
          <c:idx val="0"/>
          <c:order val="0"/>
          <c:tx>
            <c:strRef>
              <c:f>'5.3.3 '!$K$47:$K$48</c:f>
              <c:strCache>
                <c:ptCount val="2"/>
                <c:pt idx="0">
                  <c:v>Industrial</c:v>
                </c:pt>
              </c:strCache>
            </c:strRef>
          </c:tx>
          <c:spPr>
            <a:ln w="25400"/>
          </c:spPr>
          <c:cat>
            <c:strRef>
              <c:f>'5.3.3 '!$J$49:$J$60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'5.3.3 '!$K$49:$K$60</c:f>
              <c:numCache>
                <c:formatCode>#\ ###\ ##0.00</c:formatCode>
                <c:ptCount val="12"/>
                <c:pt idx="0">
                  <c:v>2489.5587315700222</c:v>
                </c:pt>
                <c:pt idx="1">
                  <c:v>2331.2156093900167</c:v>
                </c:pt>
                <c:pt idx="2">
                  <c:v>2506.0913872300184</c:v>
                </c:pt>
                <c:pt idx="3">
                  <c:v>2367.2793225400028</c:v>
                </c:pt>
                <c:pt idx="4">
                  <c:v>2527.9439574100265</c:v>
                </c:pt>
                <c:pt idx="5">
                  <c:v>2545.5717014499728</c:v>
                </c:pt>
                <c:pt idx="6">
                  <c:v>2601.006247330004</c:v>
                </c:pt>
                <c:pt idx="7">
                  <c:v>2598.3883449000004</c:v>
                </c:pt>
                <c:pt idx="8">
                  <c:v>2607.8161612199979</c:v>
                </c:pt>
                <c:pt idx="9">
                  <c:v>2677.3586945300067</c:v>
                </c:pt>
                <c:pt idx="10">
                  <c:v>2665.8403470699704</c:v>
                </c:pt>
                <c:pt idx="11">
                  <c:v>2725.0246316200041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2C0-4D5A-8208-3D60083F2BFE}"/>
            </c:ext>
          </c:extLst>
        </c:ser>
        <c:ser>
          <c:idx val="1"/>
          <c:order val="1"/>
          <c:tx>
            <c:strRef>
              <c:f>'5.3.3 '!$L$47:$L$48</c:f>
              <c:strCache>
                <c:ptCount val="2"/>
                <c:pt idx="0">
                  <c:v>Comercial</c:v>
                </c:pt>
              </c:strCache>
            </c:strRef>
          </c:tx>
          <c:spPr>
            <a:ln w="25400"/>
          </c:spPr>
          <c:marker>
            <c:symbol val="square"/>
            <c:size val="6"/>
          </c:marker>
          <c:cat>
            <c:strRef>
              <c:f>'5.3.3 '!$J$49:$J$60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'5.3.3 '!$L$49:$L$60</c:f>
              <c:numCache>
                <c:formatCode>#\ ###\ ##0.00</c:formatCode>
                <c:ptCount val="12"/>
                <c:pt idx="0">
                  <c:v>682.05894606999152</c:v>
                </c:pt>
                <c:pt idx="1">
                  <c:v>667.64616450999779</c:v>
                </c:pt>
                <c:pt idx="2">
                  <c:v>701.57218367999587</c:v>
                </c:pt>
                <c:pt idx="3">
                  <c:v>670.21318859000439</c:v>
                </c:pt>
                <c:pt idx="4">
                  <c:v>657.68789088000506</c:v>
                </c:pt>
                <c:pt idx="5">
                  <c:v>639.28231369999628</c:v>
                </c:pt>
                <c:pt idx="6">
                  <c:v>638.01202134999687</c:v>
                </c:pt>
                <c:pt idx="7">
                  <c:v>641.88881358000333</c:v>
                </c:pt>
                <c:pt idx="8">
                  <c:v>651.79680358000701</c:v>
                </c:pt>
                <c:pt idx="9">
                  <c:v>663.34194523000519</c:v>
                </c:pt>
                <c:pt idx="10">
                  <c:v>679.57276996000769</c:v>
                </c:pt>
                <c:pt idx="11">
                  <c:v>722.72441099000082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0-4D5A-8208-3D60083F2BFE}"/>
            </c:ext>
          </c:extLst>
        </c:ser>
        <c:ser>
          <c:idx val="2"/>
          <c:order val="2"/>
          <c:tx>
            <c:strRef>
              <c:f>'5.3.3 '!$M$47:$M$48</c:f>
              <c:strCache>
                <c:ptCount val="2"/>
                <c:pt idx="0">
                  <c:v>Residencial</c:v>
                </c:pt>
              </c:strCache>
            </c:strRef>
          </c:tx>
          <c:spPr>
            <a:ln w="25400"/>
          </c:spPr>
          <c:marker>
            <c:symbol val="triangle"/>
            <c:size val="6"/>
          </c:marker>
          <c:cat>
            <c:strRef>
              <c:f>'5.3.3 '!$J$49:$J$60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'5.3.3 '!$M$49:$M$60</c:f>
              <c:numCache>
                <c:formatCode>#\ ###\ ##0.00</c:formatCode>
                <c:ptCount val="12"/>
                <c:pt idx="0">
                  <c:v>909.8730392600022</c:v>
                </c:pt>
                <c:pt idx="1">
                  <c:v>876.26722379999501</c:v>
                </c:pt>
                <c:pt idx="2">
                  <c:v>912.65301962000387</c:v>
                </c:pt>
                <c:pt idx="3">
                  <c:v>902.0090243300034</c:v>
                </c:pt>
                <c:pt idx="4">
                  <c:v>875.25575067000261</c:v>
                </c:pt>
                <c:pt idx="5">
                  <c:v>849.92225903999315</c:v>
                </c:pt>
                <c:pt idx="6">
                  <c:v>858.64682371000674</c:v>
                </c:pt>
                <c:pt idx="7">
                  <c:v>866.1342438500069</c:v>
                </c:pt>
                <c:pt idx="8">
                  <c:v>879.04072391999819</c:v>
                </c:pt>
                <c:pt idx="9">
                  <c:v>887.31281512999851</c:v>
                </c:pt>
                <c:pt idx="10">
                  <c:v>882.6631343600011</c:v>
                </c:pt>
                <c:pt idx="11">
                  <c:v>906.57584949000466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0-4D5A-8208-3D60083F2BFE}"/>
            </c:ext>
          </c:extLst>
        </c:ser>
        <c:ser>
          <c:idx val="4"/>
          <c:order val="3"/>
          <c:tx>
            <c:strRef>
              <c:f>'5.3.3 '!$N$47:$N$48</c:f>
              <c:strCache>
                <c:ptCount val="2"/>
                <c:pt idx="0">
                  <c:v>Alumbrado Público</c:v>
                </c:pt>
              </c:strCache>
            </c:strRef>
          </c:tx>
          <c:spPr>
            <a:ln w="25400"/>
          </c:spPr>
          <c:cat>
            <c:strRef>
              <c:f>'5.3.3 '!$J$49:$J$60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'5.3.3 '!$N$49:$N$60</c:f>
              <c:numCache>
                <c:formatCode>#\ ###\ ##0.00</c:formatCode>
                <c:ptCount val="12"/>
                <c:pt idx="0">
                  <c:v>93.321620940000017</c:v>
                </c:pt>
                <c:pt idx="1">
                  <c:v>89.74792398000028</c:v>
                </c:pt>
                <c:pt idx="2">
                  <c:v>95.275614600000097</c:v>
                </c:pt>
                <c:pt idx="3">
                  <c:v>96.677723320000055</c:v>
                </c:pt>
                <c:pt idx="4">
                  <c:v>98.675826069999971</c:v>
                </c:pt>
                <c:pt idx="5">
                  <c:v>98.930191869999746</c:v>
                </c:pt>
                <c:pt idx="6">
                  <c:v>100.88774545999999</c:v>
                </c:pt>
                <c:pt idx="7">
                  <c:v>101.75480835000015</c:v>
                </c:pt>
                <c:pt idx="8">
                  <c:v>100.83284345000018</c:v>
                </c:pt>
                <c:pt idx="9">
                  <c:v>99.829517680000109</c:v>
                </c:pt>
                <c:pt idx="10">
                  <c:v>96.708926870000113</c:v>
                </c:pt>
                <c:pt idx="11">
                  <c:v>95.197189759999802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0-4D5A-8208-3D60083F2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31328"/>
        <c:axId val="147354368"/>
      </c:lineChart>
      <c:catAx>
        <c:axId val="14733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7354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35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6974984385548781E-2"/>
              <c:y val="0.44126133805923834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7331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881842830168926"/>
          <c:y val="0.89398389303901116"/>
          <c:w val="0.79672475603548176"/>
          <c:h val="9.455459093254370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PORCENTAJE DE VENTA DE ENERGÍA  ELÉCTRICA</a:t>
            </a:r>
            <a:r>
              <a:rPr lang="es-PE" baseline="0">
                <a:solidFill>
                  <a:schemeClr val="bg1"/>
                </a:solidFill>
              </a:rPr>
              <a:t> </a:t>
            </a:r>
            <a:r>
              <a:rPr lang="es-PE">
                <a:solidFill>
                  <a:schemeClr val="bg1"/>
                </a:solidFill>
              </a:rPr>
              <a:t>POR  SECTOR ECONÓMICO</a:t>
            </a:r>
          </a:p>
        </c:rich>
      </c:tx>
      <c:layout>
        <c:manualLayout>
          <c:xMode val="edge"/>
          <c:yMode val="edge"/>
          <c:x val="0.15656567415606415"/>
          <c:y val="3.9565682481722472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 prstMaterial="plastic">
          <a:bevelT w="381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09980806142035"/>
          <c:y val="0.40240811361994383"/>
          <c:w val="0.66410748560460653"/>
          <c:h val="0.40597071707499977"/>
        </c:manualLayout>
      </c:layout>
      <c:pie3DChart>
        <c:varyColors val="1"/>
        <c:ser>
          <c:idx val="0"/>
          <c:order val="0"/>
          <c:tx>
            <c:strRef>
              <c:f>'5.3.3 '!$B$19</c:f>
              <c:strCache>
                <c:ptCount val="1"/>
                <c:pt idx="0">
                  <c:v>Total energía por sector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127000" h="292100"/>
              <a:bevelB w="69850" h="88900"/>
            </a:sp3d>
          </c:spPr>
          <c:explosion val="22"/>
          <c:dPt>
            <c:idx val="0"/>
            <c:bubble3D val="0"/>
            <c:explosion val="13"/>
            <c:spPr>
              <a:solidFill>
                <a:srgbClr val="007DDA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127000" h="292100"/>
                <a:bevelB w="69850" h="88900"/>
              </a:sp3d>
            </c:spPr>
            <c:extLst>
              <c:ext xmlns:c16="http://schemas.microsoft.com/office/drawing/2014/chart" uri="{C3380CC4-5D6E-409C-BE32-E72D297353CC}">
                <c16:uniqueId val="{00000001-7D67-4E4C-AACB-69C6CD8680F7}"/>
              </c:ext>
            </c:extLst>
          </c:dPt>
          <c:dPt>
            <c:idx val="1"/>
            <c:bubble3D val="0"/>
            <c:explosion val="15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127000" h="292100"/>
                <a:bevelB w="69850" h="88900"/>
              </a:sp3d>
            </c:spPr>
            <c:extLst>
              <c:ext xmlns:c16="http://schemas.microsoft.com/office/drawing/2014/chart" uri="{C3380CC4-5D6E-409C-BE32-E72D297353CC}">
                <c16:uniqueId val="{00000003-7D67-4E4C-AACB-69C6CD8680F7}"/>
              </c:ext>
            </c:extLst>
          </c:dPt>
          <c:dPt>
            <c:idx val="2"/>
            <c:bubble3D val="0"/>
            <c:explosion val="17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127000" h="292100"/>
                <a:bevelB w="69850" h="88900"/>
              </a:sp3d>
            </c:spPr>
            <c:extLst>
              <c:ext xmlns:c16="http://schemas.microsoft.com/office/drawing/2014/chart" uri="{C3380CC4-5D6E-409C-BE32-E72D297353CC}">
                <c16:uniqueId val="{00000005-7D67-4E4C-AACB-69C6CD8680F7}"/>
              </c:ext>
            </c:extLst>
          </c:dPt>
          <c:dPt>
            <c:idx val="3"/>
            <c:bubble3D val="0"/>
            <c:explosion val="16"/>
            <c:spPr>
              <a:solidFill>
                <a:srgbClr val="FFFF15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127000" h="292100"/>
                <a:bevelB w="69850" h="88900"/>
              </a:sp3d>
            </c:spPr>
            <c:extLst>
              <c:ext xmlns:c16="http://schemas.microsoft.com/office/drawing/2014/chart" uri="{C3380CC4-5D6E-409C-BE32-E72D297353CC}">
                <c16:uniqueId val="{00000007-7D67-4E4C-AACB-69C6CD8680F7}"/>
              </c:ext>
            </c:extLst>
          </c:dPt>
          <c:dLbls>
            <c:dLbl>
              <c:idx val="0"/>
              <c:layout>
                <c:manualLayout>
                  <c:x val="4.4321329639889197E-2"/>
                  <c:y val="0.100100100100100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67-4E4C-AACB-69C6CD8680F7}"/>
                </c:ext>
              </c:extLst>
            </c:dLbl>
            <c:dLbl>
              <c:idx val="1"/>
              <c:layout>
                <c:manualLayout>
                  <c:x val="-4.8014773776546629E-2"/>
                  <c:y val="9.20920920920920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67-4E4C-AACB-69C6CD8680F7}"/>
                </c:ext>
              </c:extLst>
            </c:dLbl>
            <c:dLbl>
              <c:idx val="2"/>
              <c:layout>
                <c:manualLayout>
                  <c:x val="-3.8781163434903079E-2"/>
                  <c:y val="-6.40640640640641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67-4E4C-AACB-69C6CD8680F7}"/>
                </c:ext>
              </c:extLst>
            </c:dLbl>
            <c:dLbl>
              <c:idx val="3"/>
              <c:layout>
                <c:manualLayout>
                  <c:x val="0.175438596491228"/>
                  <c:y val="-3.60360360360360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67-4E4C-AACB-69C6CD8680F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'5.3.3 '!$C$5:$F$6</c:f>
              <c:strCache>
                <c:ptCount val="4"/>
                <c:pt idx="0">
                  <c:v>Industrial</c:v>
                </c:pt>
                <c:pt idx="1">
                  <c:v>Comercial</c:v>
                </c:pt>
                <c:pt idx="2">
                  <c:v>Residencial</c:v>
                </c:pt>
                <c:pt idx="3">
                  <c:v>Alumbrado Publico</c:v>
                </c:pt>
              </c:strCache>
            </c:strRef>
          </c:cat>
          <c:val>
            <c:numRef>
              <c:f>'5.3.3 '!$C$20:$F$20</c:f>
              <c:numCache>
                <c:formatCode>0.00%</c:formatCode>
                <c:ptCount val="4"/>
                <c:pt idx="0">
                  <c:v>0.60759904472754822</c:v>
                </c:pt>
                <c:pt idx="1">
                  <c:v>0.15893926031233346</c:v>
                </c:pt>
                <c:pt idx="2">
                  <c:v>0.21030546925461166</c:v>
                </c:pt>
                <c:pt idx="3">
                  <c:v>2.3156225705506461E-2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67-4E4C-AACB-69C6CD8680F7}"/>
            </c:ext>
          </c:extLst>
        </c:ser>
        <c:ser>
          <c:idx val="1"/>
          <c:order val="1"/>
          <c:tx>
            <c:strRef>
              <c:f>'5.3.3 '!$B$20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7D67-4E4C-AACB-69C6CD8680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7D67-4E4C-AACB-69C6CD8680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7D67-4E4C-AACB-69C6CD8680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C-7D67-4E4C-AACB-69C6CD8680F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'5.3.3 '!$C$5:$F$6</c:f>
              <c:strCache>
                <c:ptCount val="4"/>
                <c:pt idx="0">
                  <c:v>Industrial</c:v>
                </c:pt>
                <c:pt idx="1">
                  <c:v>Comercial</c:v>
                </c:pt>
                <c:pt idx="2">
                  <c:v>Residencial</c:v>
                </c:pt>
                <c:pt idx="3">
                  <c:v>Alumbrado Publico</c:v>
                </c:pt>
              </c:strCache>
            </c:strRef>
          </c:cat>
          <c:val>
            <c:numRef>
              <c:f>'5.3.3 '!$C$20:$F$20</c:f>
              <c:numCache>
                <c:formatCode>0.00%</c:formatCode>
                <c:ptCount val="4"/>
                <c:pt idx="0">
                  <c:v>0.60759904472754822</c:v>
                </c:pt>
                <c:pt idx="1">
                  <c:v>0.15893926031233346</c:v>
                </c:pt>
                <c:pt idx="2">
                  <c:v>0.21030546925461166</c:v>
                </c:pt>
                <c:pt idx="3">
                  <c:v>2.3156225705506461E-2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67-4E4C-AACB-69C6CD8680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A CLIENTE FINAL</a:t>
            </a:r>
          </a:p>
        </c:rich>
      </c:tx>
      <c:layout>
        <c:manualLayout>
          <c:xMode val="edge"/>
          <c:yMode val="edge"/>
          <c:x val="0.30403333603918065"/>
          <c:y val="3.0521464146590613E-2"/>
        </c:manualLayout>
      </c:layout>
      <c:overlay val="0"/>
      <c:spPr>
        <a:solidFill>
          <a:srgbClr val="0B7D8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4244912597675E-2"/>
          <c:y val="0.19819877943992656"/>
          <c:w val="0.85725823596118311"/>
          <c:h val="0.71480290615260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0000"/>
                </a:gs>
                <a:gs pos="50000">
                  <a:srgbClr val="99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455-49AD-BF5C-2B9C61AE5B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455-49AD-BF5C-2B9C61AE5B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455-49AD-BF5C-2B9C61AE5B4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455-49AD-BF5C-2B9C61AE5B4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455-49AD-BF5C-2B9C61AE5B4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455-49AD-BF5C-2B9C61AE5B4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33,4%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455-49AD-BF5C-2B9C61AE5B4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'5.3.4'!$I$76:$I$82</c:f>
              <c:strCache>
                <c:ptCount val="7"/>
                <c:pt idx="0">
                  <c:v>ENEL DISTRIBUCION</c:v>
                </c:pt>
                <c:pt idx="1">
                  <c:v>ELECTROPERÚ</c:v>
                </c:pt>
                <c:pt idx="2">
                  <c:v>LUZ DE SUR</c:v>
                </c:pt>
                <c:pt idx="3">
                  <c:v>KALLPA</c:v>
                </c:pt>
                <c:pt idx="4">
                  <c:v>ENGIE</c:v>
                </c:pt>
                <c:pt idx="5">
                  <c:v>ENEL GENERACION</c:v>
                </c:pt>
                <c:pt idx="6">
                  <c:v>Otros</c:v>
                </c:pt>
              </c:strCache>
            </c:strRef>
          </c:cat>
          <c:val>
            <c:numRef>
              <c:f>'5.3.4'!$J$76:$J$82</c:f>
              <c:numCache>
                <c:formatCode>#,##0.00</c:formatCode>
                <c:ptCount val="7"/>
                <c:pt idx="0">
                  <c:v>6959.5006152000424</c:v>
                </c:pt>
                <c:pt idx="1">
                  <c:v>6135.6517760000006</c:v>
                </c:pt>
                <c:pt idx="2">
                  <c:v>5763.6187811899799</c:v>
                </c:pt>
                <c:pt idx="3">
                  <c:v>5201.4870840000058</c:v>
                </c:pt>
                <c:pt idx="4">
                  <c:v>5148.2772881000074</c:v>
                </c:pt>
                <c:pt idx="5">
                  <c:v>4315.8088688000062</c:v>
                </c:pt>
                <c:pt idx="6">
                  <c:v>16908.742014619907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83-44E9-990C-5B1C0CB69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723008"/>
        <c:axId val="200127232"/>
      </c:barChart>
      <c:catAx>
        <c:axId val="19172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50 433 GWh</a:t>
                </a:r>
              </a:p>
            </c:rich>
          </c:tx>
          <c:layout>
            <c:manualLayout>
              <c:xMode val="edge"/>
              <c:yMode val="edge"/>
              <c:x val="0.43693113618529639"/>
              <c:y val="9.252784742689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001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27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1.1175907135319425E-2"/>
              <c:y val="0.522524181683993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1723008"/>
        <c:crosses val="autoZero"/>
        <c:crossBetween val="between"/>
        <c:majorUnit val="1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GENERADORAS CON MAYOR VENTA A CLIENTE FINAL</a:t>
            </a:r>
          </a:p>
        </c:rich>
      </c:tx>
      <c:layout>
        <c:manualLayout>
          <c:xMode val="edge"/>
          <c:yMode val="edge"/>
          <c:x val="0.27616039108855467"/>
          <c:y val="6.6745256842894646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0.12273818479696408"/>
          <c:y val="0.18067226890756302"/>
          <c:w val="0.82766270458230939"/>
          <c:h val="0.66302732044858026"/>
        </c:manualLayout>
      </c:layout>
      <c:lineChart>
        <c:grouping val="standard"/>
        <c:varyColors val="0"/>
        <c:ser>
          <c:idx val="0"/>
          <c:order val="0"/>
          <c:tx>
            <c:strRef>
              <c:f>'5.3.5.1'!$T$84</c:f>
              <c:strCache>
                <c:ptCount val="1"/>
                <c:pt idx="0">
                  <c:v>ELECTROPERÚ</c:v>
                </c:pt>
              </c:strCache>
            </c:strRef>
          </c:tx>
          <c:spPr>
            <a:ln w="31750"/>
          </c:spPr>
          <c:cat>
            <c:strRef>
              <c:f>'5.3.5.1'!$U$83:$AF$83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'5.3.5.1'!$U$84:$AF$84</c:f>
              <c:numCache>
                <c:formatCode>#,##0.00</c:formatCode>
                <c:ptCount val="12"/>
                <c:pt idx="0">
                  <c:v>500.22018099999997</c:v>
                </c:pt>
                <c:pt idx="1">
                  <c:v>473.72579400000006</c:v>
                </c:pt>
                <c:pt idx="2">
                  <c:v>488.59283799999992</c:v>
                </c:pt>
                <c:pt idx="3">
                  <c:v>497.64758499999999</c:v>
                </c:pt>
                <c:pt idx="4">
                  <c:v>531.31544999999994</c:v>
                </c:pt>
                <c:pt idx="5">
                  <c:v>523.34632999999985</c:v>
                </c:pt>
                <c:pt idx="6">
                  <c:v>525.19423800000004</c:v>
                </c:pt>
                <c:pt idx="7">
                  <c:v>516.58281299999999</c:v>
                </c:pt>
                <c:pt idx="8">
                  <c:v>515.85702800000013</c:v>
                </c:pt>
                <c:pt idx="9">
                  <c:v>511.42117899999988</c:v>
                </c:pt>
                <c:pt idx="10">
                  <c:v>515.06350799999996</c:v>
                </c:pt>
                <c:pt idx="11">
                  <c:v>536.68483200000003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F-49AB-86FC-27D776A5365C}"/>
            </c:ext>
          </c:extLst>
        </c:ser>
        <c:ser>
          <c:idx val="1"/>
          <c:order val="1"/>
          <c:tx>
            <c:strRef>
              <c:f>'5.3.5.1'!$T$85</c:f>
              <c:strCache>
                <c:ptCount val="1"/>
                <c:pt idx="0">
                  <c:v>KALLPA</c:v>
                </c:pt>
              </c:strCache>
            </c:strRef>
          </c:tx>
          <c:spPr>
            <a:ln w="31750"/>
          </c:spPr>
          <c:cat>
            <c:strRef>
              <c:f>'5.3.5.1'!$U$83:$AF$83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'5.3.5.1'!$U$85:$AF$85</c:f>
              <c:numCache>
                <c:formatCode>###0.00</c:formatCode>
                <c:ptCount val="12"/>
                <c:pt idx="0">
                  <c:v>444.51309729999974</c:v>
                </c:pt>
                <c:pt idx="1">
                  <c:v>411.2761890000001</c:v>
                </c:pt>
                <c:pt idx="2">
                  <c:v>418.00831459999978</c:v>
                </c:pt>
                <c:pt idx="3">
                  <c:v>403.54778409999994</c:v>
                </c:pt>
                <c:pt idx="4">
                  <c:v>451.11563869999998</c:v>
                </c:pt>
                <c:pt idx="5">
                  <c:v>435.03360210000039</c:v>
                </c:pt>
                <c:pt idx="6">
                  <c:v>441.99243449999983</c:v>
                </c:pt>
                <c:pt idx="7">
                  <c:v>443.41767299999998</c:v>
                </c:pt>
                <c:pt idx="8">
                  <c:v>432.25019439999983</c:v>
                </c:pt>
                <c:pt idx="9">
                  <c:v>440.74369459999986</c:v>
                </c:pt>
                <c:pt idx="10">
                  <c:v>433.9207356</c:v>
                </c:pt>
                <c:pt idx="11">
                  <c:v>445.66772610000004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EF-49AB-86FC-27D776A5365C}"/>
            </c:ext>
          </c:extLst>
        </c:ser>
        <c:ser>
          <c:idx val="2"/>
          <c:order val="2"/>
          <c:tx>
            <c:strRef>
              <c:f>'5.3.5.1'!$T$87</c:f>
              <c:strCache>
                <c:ptCount val="1"/>
                <c:pt idx="0">
                  <c:v>Enel Generación Perú S.A.A.</c:v>
                </c:pt>
              </c:strCache>
            </c:strRef>
          </c:tx>
          <c:spPr>
            <a:ln w="31750"/>
          </c:spPr>
          <c:cat>
            <c:strRef>
              <c:f>'5.3.5.1'!$U$83:$AF$83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'5.3.5.1'!$U$87:$AF$87</c:f>
              <c:numCache>
                <c:formatCode>###0.00</c:formatCode>
                <c:ptCount val="12"/>
                <c:pt idx="0">
                  <c:v>371.45172960000014</c:v>
                </c:pt>
                <c:pt idx="1">
                  <c:v>332.80344309999992</c:v>
                </c:pt>
                <c:pt idx="2">
                  <c:v>383.42978749999992</c:v>
                </c:pt>
                <c:pt idx="3">
                  <c:v>330.07262920000011</c:v>
                </c:pt>
                <c:pt idx="4">
                  <c:v>291.32060129999974</c:v>
                </c:pt>
                <c:pt idx="5">
                  <c:v>348.4862365000003</c:v>
                </c:pt>
                <c:pt idx="6">
                  <c:v>377.47047240000023</c:v>
                </c:pt>
                <c:pt idx="7">
                  <c:v>376.03515330000005</c:v>
                </c:pt>
                <c:pt idx="8">
                  <c:v>355.37365919999979</c:v>
                </c:pt>
                <c:pt idx="9">
                  <c:v>379.41047239999989</c:v>
                </c:pt>
                <c:pt idx="10">
                  <c:v>370.70424300000019</c:v>
                </c:pt>
                <c:pt idx="11">
                  <c:v>399.25044129999964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EF-49AB-86FC-27D776A5365C}"/>
            </c:ext>
          </c:extLst>
        </c:ser>
        <c:ser>
          <c:idx val="3"/>
          <c:order val="3"/>
          <c:tx>
            <c:strRef>
              <c:f>'5.3.5.1'!$T$86</c:f>
              <c:strCache>
                <c:ptCount val="1"/>
                <c:pt idx="0">
                  <c:v>ENGIE</c:v>
                </c:pt>
              </c:strCache>
            </c:strRef>
          </c:tx>
          <c:spPr>
            <a:ln w="31750"/>
          </c:spPr>
          <c:cat>
            <c:strRef>
              <c:f>'5.3.5.1'!$U$83:$AF$83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'5.3.5.1'!$U$86:$AF$86</c:f>
              <c:numCache>
                <c:formatCode>###0.00</c:formatCode>
                <c:ptCount val="12"/>
                <c:pt idx="0">
                  <c:v>367.26454530000012</c:v>
                </c:pt>
                <c:pt idx="1">
                  <c:v>332.57549829999999</c:v>
                </c:pt>
                <c:pt idx="2">
                  <c:v>377.42714710000001</c:v>
                </c:pt>
                <c:pt idx="3">
                  <c:v>365.15065880000003</c:v>
                </c:pt>
                <c:pt idx="4">
                  <c:v>425.1315123</c:v>
                </c:pt>
                <c:pt idx="5">
                  <c:v>420.98223819999998</c:v>
                </c:pt>
                <c:pt idx="6">
                  <c:v>442.66471090000016</c:v>
                </c:pt>
                <c:pt idx="7">
                  <c:v>438.66041009999969</c:v>
                </c:pt>
                <c:pt idx="8">
                  <c:v>474.1911933999998</c:v>
                </c:pt>
                <c:pt idx="9">
                  <c:v>502.72197489999991</c:v>
                </c:pt>
                <c:pt idx="10">
                  <c:v>494.1224142999996</c:v>
                </c:pt>
                <c:pt idx="11">
                  <c:v>507.38498449999986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EF-49AB-86FC-27D776A53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06048"/>
        <c:axId val="278162048"/>
      </c:lineChart>
      <c:catAx>
        <c:axId val="207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781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162048"/>
        <c:scaling>
          <c:orientation val="minMax"/>
          <c:max val="6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3.2614969337363631E-2"/>
              <c:y val="0.45588226471691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0750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003047604831387"/>
          <c:y val="0.92927304086989126"/>
          <c:w val="0.78538928487019688"/>
          <c:h val="3.929268841394828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DISTRIBUIDORAS CON MAYOR VENTA A CLIENTE FINAL</a:t>
            </a:r>
          </a:p>
        </c:rich>
      </c:tx>
      <c:layout>
        <c:manualLayout>
          <c:xMode val="edge"/>
          <c:yMode val="edge"/>
          <c:x val="0.24533585539698727"/>
          <c:y val="5.9108659919649843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0.10515502407195167"/>
          <c:y val="0.17636277251927757"/>
          <c:w val="0.86130838325315207"/>
          <c:h val="0.66139160522617035"/>
        </c:manualLayout>
      </c:layout>
      <c:lineChart>
        <c:grouping val="standard"/>
        <c:varyColors val="0"/>
        <c:ser>
          <c:idx val="1"/>
          <c:order val="0"/>
          <c:tx>
            <c:strRef>
              <c:f>'5.3.5.1'!$T$91</c:f>
              <c:strCache>
                <c:ptCount val="1"/>
                <c:pt idx="0">
                  <c:v>ENEDIS</c:v>
                </c:pt>
              </c:strCache>
            </c:strRef>
          </c:tx>
          <c:spPr>
            <a:ln w="31750"/>
          </c:spPr>
          <c:cat>
            <c:strRef>
              <c:f>'5.3.5.1'!$U$90:$AF$90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'5.3.5.1'!$U$91:$AF$91</c:f>
              <c:numCache>
                <c:formatCode>###0.00</c:formatCode>
                <c:ptCount val="12"/>
                <c:pt idx="0">
                  <c:v>594.57157829999994</c:v>
                </c:pt>
                <c:pt idx="1">
                  <c:v>578.39231810000138</c:v>
                </c:pt>
                <c:pt idx="2">
                  <c:v>600.54060979999929</c:v>
                </c:pt>
                <c:pt idx="3">
                  <c:v>590.13466979999941</c:v>
                </c:pt>
                <c:pt idx="4">
                  <c:v>579.11885140000015</c:v>
                </c:pt>
                <c:pt idx="5">
                  <c:v>561.38479959999961</c:v>
                </c:pt>
                <c:pt idx="6">
                  <c:v>563.85585700000013</c:v>
                </c:pt>
                <c:pt idx="7">
                  <c:v>559.74356169999874</c:v>
                </c:pt>
                <c:pt idx="8">
                  <c:v>581.4100542999978</c:v>
                </c:pt>
                <c:pt idx="9">
                  <c:v>579.34086819999948</c:v>
                </c:pt>
                <c:pt idx="10">
                  <c:v>578.84718619999978</c:v>
                </c:pt>
                <c:pt idx="11">
                  <c:v>592.16026079999881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01-4823-80DE-CD52BF7F7A37}"/>
            </c:ext>
          </c:extLst>
        </c:ser>
        <c:ser>
          <c:idx val="0"/>
          <c:order val="1"/>
          <c:tx>
            <c:strRef>
              <c:f>'5.3.5.1'!$T$92</c:f>
              <c:strCache>
                <c:ptCount val="1"/>
                <c:pt idx="0">
                  <c:v>LUZ DEL SUR</c:v>
                </c:pt>
              </c:strCache>
            </c:strRef>
          </c:tx>
          <c:spPr>
            <a:ln w="31750"/>
          </c:spPr>
          <c:cat>
            <c:strRef>
              <c:f>'5.3.5.1'!$U$90:$AF$90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'5.3.5.1'!$U$92:$AF$92</c:f>
              <c:numCache>
                <c:formatCode>###0.00</c:formatCode>
                <c:ptCount val="12"/>
                <c:pt idx="0">
                  <c:v>472.54563974999888</c:v>
                </c:pt>
                <c:pt idx="1">
                  <c:v>496.49185123999968</c:v>
                </c:pt>
                <c:pt idx="2">
                  <c:v>490.62267184000115</c:v>
                </c:pt>
                <c:pt idx="3">
                  <c:v>483.14546013000034</c:v>
                </c:pt>
                <c:pt idx="4">
                  <c:v>468.02657299999873</c:v>
                </c:pt>
                <c:pt idx="5">
                  <c:v>466.74707799999914</c:v>
                </c:pt>
                <c:pt idx="6">
                  <c:v>455.77259833000045</c:v>
                </c:pt>
                <c:pt idx="7">
                  <c:v>471.59581470000074</c:v>
                </c:pt>
                <c:pt idx="8">
                  <c:v>483.79361030000075</c:v>
                </c:pt>
                <c:pt idx="9">
                  <c:v>481.65523009999845</c:v>
                </c:pt>
                <c:pt idx="10">
                  <c:v>493.83914369999923</c:v>
                </c:pt>
                <c:pt idx="11">
                  <c:v>499.3831100999995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01-4823-80DE-CD52BF7F7A37}"/>
            </c:ext>
          </c:extLst>
        </c:ser>
        <c:ser>
          <c:idx val="2"/>
          <c:order val="2"/>
          <c:tx>
            <c:strRef>
              <c:f>'5.3.5.1'!$T$93</c:f>
              <c:strCache>
                <c:ptCount val="1"/>
                <c:pt idx="0">
                  <c:v>ELNM</c:v>
                </c:pt>
              </c:strCache>
            </c:strRef>
          </c:tx>
          <c:spPr>
            <a:ln w="31750"/>
          </c:spPr>
          <c:cat>
            <c:strRef>
              <c:f>'5.3.5.1'!$U$90:$AF$90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'5.3.5.1'!$U$93:$AF$93</c:f>
              <c:numCache>
                <c:formatCode>###0.00</c:formatCode>
                <c:ptCount val="12"/>
                <c:pt idx="0">
                  <c:v>156.74282099999985</c:v>
                </c:pt>
                <c:pt idx="1">
                  <c:v>141.09666400000066</c:v>
                </c:pt>
                <c:pt idx="2">
                  <c:v>155.6957659000004</c:v>
                </c:pt>
                <c:pt idx="3">
                  <c:v>146.41274790000074</c:v>
                </c:pt>
                <c:pt idx="4">
                  <c:v>150.95204670000064</c:v>
                </c:pt>
                <c:pt idx="5">
                  <c:v>147.5536469000007</c:v>
                </c:pt>
                <c:pt idx="6">
                  <c:v>150.26311469999911</c:v>
                </c:pt>
                <c:pt idx="7">
                  <c:v>151.00141989999986</c:v>
                </c:pt>
                <c:pt idx="8">
                  <c:v>149.06490390000047</c:v>
                </c:pt>
                <c:pt idx="9">
                  <c:v>154.08252430000084</c:v>
                </c:pt>
                <c:pt idx="10">
                  <c:v>154.44043420000131</c:v>
                </c:pt>
                <c:pt idx="11">
                  <c:v>164.95800520000051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01-4823-80DE-CD52BF7F7A37}"/>
            </c:ext>
          </c:extLst>
        </c:ser>
        <c:ser>
          <c:idx val="3"/>
          <c:order val="3"/>
          <c:tx>
            <c:strRef>
              <c:f>'5.3.5.1'!$T$94</c:f>
              <c:strCache>
                <c:ptCount val="1"/>
                <c:pt idx="0">
                  <c:v>ENOSA</c:v>
                </c:pt>
              </c:strCache>
            </c:strRef>
          </c:tx>
          <c:spPr>
            <a:ln w="31750"/>
          </c:spPr>
          <c:cat>
            <c:strRef>
              <c:f>'5.3.5.1'!$U$90:$AF$90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'5.3.5.1'!$U$94:$AF$94</c:f>
              <c:numCache>
                <c:formatCode>###0.00</c:formatCode>
                <c:ptCount val="12"/>
                <c:pt idx="0">
                  <c:v>114.53914831000029</c:v>
                </c:pt>
                <c:pt idx="1">
                  <c:v>105.45473275000042</c:v>
                </c:pt>
                <c:pt idx="2">
                  <c:v>115.58304493999952</c:v>
                </c:pt>
                <c:pt idx="3">
                  <c:v>106.74735556999964</c:v>
                </c:pt>
                <c:pt idx="4">
                  <c:v>101.40353997000041</c:v>
                </c:pt>
                <c:pt idx="5">
                  <c:v>95.286850840000383</c:v>
                </c:pt>
                <c:pt idx="6">
                  <c:v>94.840189790000011</c:v>
                </c:pt>
                <c:pt idx="7">
                  <c:v>94.524928390000184</c:v>
                </c:pt>
                <c:pt idx="8">
                  <c:v>95.148912350000302</c:v>
                </c:pt>
                <c:pt idx="9">
                  <c:v>101.17971927000055</c:v>
                </c:pt>
                <c:pt idx="10">
                  <c:v>108.95113592999988</c:v>
                </c:pt>
                <c:pt idx="11">
                  <c:v>118.47024205999985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01-4823-80DE-CD52BF7F7A37}"/>
            </c:ext>
          </c:extLst>
        </c:ser>
        <c:ser>
          <c:idx val="4"/>
          <c:order val="4"/>
          <c:tx>
            <c:strRef>
              <c:f>'5.3.5.1'!$T$95</c:f>
              <c:strCache>
                <c:ptCount val="1"/>
                <c:pt idx="0">
                  <c:v>SEAL</c:v>
                </c:pt>
              </c:strCache>
            </c:strRef>
          </c:tx>
          <c:spPr>
            <a:ln w="31750"/>
          </c:spPr>
          <c:cat>
            <c:strRef>
              <c:f>'5.3.5.1'!$U$90:$AF$90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'5.3.5.1'!$U$95:$AF$95</c:f>
              <c:numCache>
                <c:formatCode>###0.00</c:formatCode>
                <c:ptCount val="12"/>
                <c:pt idx="0">
                  <c:v>86.482769499999861</c:v>
                </c:pt>
                <c:pt idx="1">
                  <c:v>78.777798900000249</c:v>
                </c:pt>
                <c:pt idx="2">
                  <c:v>88.193619300000051</c:v>
                </c:pt>
                <c:pt idx="3">
                  <c:v>84.122496500000139</c:v>
                </c:pt>
                <c:pt idx="4">
                  <c:v>87.693839299999837</c:v>
                </c:pt>
                <c:pt idx="5">
                  <c:v>85.410697000000241</c:v>
                </c:pt>
                <c:pt idx="6">
                  <c:v>87.205230700000101</c:v>
                </c:pt>
                <c:pt idx="7">
                  <c:v>87.589685200000233</c:v>
                </c:pt>
                <c:pt idx="8">
                  <c:v>85.611093900000114</c:v>
                </c:pt>
                <c:pt idx="9">
                  <c:v>89.310343199999949</c:v>
                </c:pt>
                <c:pt idx="10">
                  <c:v>86.411260200000015</c:v>
                </c:pt>
                <c:pt idx="11">
                  <c:v>90.812840099999477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01-4823-80DE-CD52BF7F7A37}"/>
            </c:ext>
          </c:extLst>
        </c:ser>
        <c:ser>
          <c:idx val="6"/>
          <c:order val="5"/>
          <c:tx>
            <c:strRef>
              <c:f>'5.3.5.1'!$T$96</c:f>
              <c:strCache>
                <c:ptCount val="1"/>
                <c:pt idx="0">
                  <c:v>ELOR</c:v>
                </c:pt>
              </c:strCache>
            </c:strRef>
          </c:tx>
          <c:spPr>
            <a:ln w="31750"/>
          </c:spPr>
          <c:cat>
            <c:strRef>
              <c:f>'5.3.5.1'!$U$90:$AF$90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'5.3.5.1'!$U$96:$AF$96</c:f>
              <c:numCache>
                <c:formatCode>###0.00</c:formatCode>
                <c:ptCount val="12"/>
                <c:pt idx="0">
                  <c:v>80.094268699999915</c:v>
                </c:pt>
                <c:pt idx="1">
                  <c:v>73.093574099999728</c:v>
                </c:pt>
                <c:pt idx="2">
                  <c:v>75.295748500000087</c:v>
                </c:pt>
                <c:pt idx="3">
                  <c:v>74.821395200000538</c:v>
                </c:pt>
                <c:pt idx="4">
                  <c:v>76.397639800000093</c:v>
                </c:pt>
                <c:pt idx="5">
                  <c:v>74.590593400000301</c:v>
                </c:pt>
                <c:pt idx="6">
                  <c:v>78.309637400000412</c:v>
                </c:pt>
                <c:pt idx="7">
                  <c:v>80.331626600000277</c:v>
                </c:pt>
                <c:pt idx="8">
                  <c:v>81.880128800000207</c:v>
                </c:pt>
                <c:pt idx="9">
                  <c:v>82.834503399999761</c:v>
                </c:pt>
                <c:pt idx="10">
                  <c:v>80.918670800000143</c:v>
                </c:pt>
                <c:pt idx="11">
                  <c:v>81.517926799999799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01-4823-80DE-CD52BF7F7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5088"/>
        <c:axId val="109706624"/>
      </c:lineChart>
      <c:catAx>
        <c:axId val="1097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7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06624"/>
        <c:scaling>
          <c:orientation val="minMax"/>
          <c:max val="6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1.0712056853177958E-2"/>
              <c:y val="0.4545454271587643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7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774380078298751E-2"/>
          <c:y val="0.91699604981228144"/>
          <c:w val="0.89481700298458822"/>
          <c:h val="5.138346946229999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MENSUAL A CLIENTE FINAL DE LAS EMPRESAS GENERADORAS Y  DISTRIBUIDORAS EN EL SEIN</a:t>
            </a:r>
          </a:p>
        </c:rich>
      </c:tx>
      <c:layout>
        <c:manualLayout>
          <c:xMode val="edge"/>
          <c:yMode val="edge"/>
          <c:x val="0.16912177881173945"/>
          <c:y val="4.3561409798480083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0.14831151958218552"/>
          <c:y val="0.21298195536530506"/>
          <c:w val="0.75771033766740326"/>
          <c:h val="0.59837787459776182"/>
        </c:manualLayout>
      </c:layout>
      <c:lineChart>
        <c:grouping val="standard"/>
        <c:varyColors val="0"/>
        <c:ser>
          <c:idx val="0"/>
          <c:order val="0"/>
          <c:tx>
            <c:strRef>
              <c:f>'5.3.5.2'!$V$135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38100"/>
          </c:spPr>
          <c:cat>
            <c:strRef>
              <c:f>'5.3.5.2'!$W$134:$AH$134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'5.3.5.2'!$W$135:$AH$135</c:f>
              <c:numCache>
                <c:formatCode>#,##0.00</c:formatCode>
                <c:ptCount val="12"/>
                <c:pt idx="0">
                  <c:v>1883.825900839998</c:v>
                </c:pt>
                <c:pt idx="1">
                  <c:v>1828.1482974800019</c:v>
                </c:pt>
                <c:pt idx="2">
                  <c:v>1905.9276145300014</c:v>
                </c:pt>
                <c:pt idx="3">
                  <c:v>1850.8785235799983</c:v>
                </c:pt>
                <c:pt idx="4">
                  <c:v>1834.8149944299989</c:v>
                </c:pt>
                <c:pt idx="5">
                  <c:v>1789.4512596599964</c:v>
                </c:pt>
                <c:pt idx="6">
                  <c:v>1790.6498458500005</c:v>
                </c:pt>
                <c:pt idx="7">
                  <c:v>1812.5732967800011</c:v>
                </c:pt>
                <c:pt idx="8">
                  <c:v>1846.6874376700016</c:v>
                </c:pt>
                <c:pt idx="9">
                  <c:v>1869.9221396699973</c:v>
                </c:pt>
                <c:pt idx="10">
                  <c:v>1889.5151049599974</c:v>
                </c:pt>
                <c:pt idx="11">
                  <c:v>1948.2909402600014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5-444A-A938-0BCA7D82BED8}"/>
            </c:ext>
          </c:extLst>
        </c:ser>
        <c:ser>
          <c:idx val="1"/>
          <c:order val="1"/>
          <c:tx>
            <c:strRef>
              <c:f>'5.3.5.2'!$V$136</c:f>
              <c:strCache>
                <c:ptCount val="1"/>
                <c:pt idx="0">
                  <c:v>Generadoras</c:v>
                </c:pt>
              </c:strCache>
            </c:strRef>
          </c:tx>
          <c:spPr>
            <a:ln w="38100"/>
          </c:spPr>
          <c:cat>
            <c:strRef>
              <c:f>'5.3.5.2'!$W$134:$AH$134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'5.3.5.2'!$W$136:$AH$136</c:f>
              <c:numCache>
                <c:formatCode>#,##0.00</c:formatCode>
                <c:ptCount val="12"/>
                <c:pt idx="0">
                  <c:v>2256.4322443000001</c:v>
                </c:pt>
                <c:pt idx="1">
                  <c:v>2105.3604215</c:v>
                </c:pt>
                <c:pt idx="2">
                  <c:v>2276.6648913999993</c:v>
                </c:pt>
                <c:pt idx="3">
                  <c:v>2153.0375783999998</c:v>
                </c:pt>
                <c:pt idx="4">
                  <c:v>2291.7800934000002</c:v>
                </c:pt>
                <c:pt idx="5">
                  <c:v>2312.3652955000007</c:v>
                </c:pt>
                <c:pt idx="6">
                  <c:v>2374.2083227999997</c:v>
                </c:pt>
                <c:pt idx="7">
                  <c:v>2362.0744522</c:v>
                </c:pt>
                <c:pt idx="8">
                  <c:v>2357.774839499999</c:v>
                </c:pt>
                <c:pt idx="9">
                  <c:v>2422.2362951000005</c:v>
                </c:pt>
                <c:pt idx="10">
                  <c:v>2401.1256540999998</c:v>
                </c:pt>
                <c:pt idx="11">
                  <c:v>2466.4112921999995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5-444A-A938-0BCA7D82B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74048"/>
        <c:axId val="110275584"/>
      </c:lineChart>
      <c:catAx>
        <c:axId val="1102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02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75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3.9097918157957524E-2"/>
              <c:y val="0.450304647838075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027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530138988308279"/>
          <c:y val="0.89602298026406058"/>
          <c:w val="0.47723991887377709"/>
          <c:h val="5.679524460791474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MENSUAL  A CLIENTE FINAL DE LAS EMPRESAS DISTRIBUIDORAS EN LOS SS. AA.</a:t>
            </a:r>
          </a:p>
        </c:rich>
      </c:tx>
      <c:layout>
        <c:manualLayout>
          <c:xMode val="edge"/>
          <c:yMode val="edge"/>
          <c:x val="0.15444386816917346"/>
          <c:y val="5.0904731984902571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9.7805352565399198E-2"/>
          <c:y val="0.21031414395409009"/>
          <c:w val="0.86182456072015323"/>
          <c:h val="0.59146458862223039"/>
        </c:manualLayout>
      </c:layout>
      <c:lineChart>
        <c:grouping val="standard"/>
        <c:varyColors val="0"/>
        <c:ser>
          <c:idx val="0"/>
          <c:order val="0"/>
          <c:tx>
            <c:strRef>
              <c:f>'5.3.5.2'!$V$141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38100"/>
          </c:spPr>
          <c:cat>
            <c:strRef>
              <c:f>'5.3.5.2'!$W$140:$AH$140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'5.3.5.2'!$W$141:$AH$141</c:f>
              <c:numCache>
                <c:formatCode>#,##0.00</c:formatCode>
                <c:ptCount val="12"/>
                <c:pt idx="0">
                  <c:v>34.554192700000009</c:v>
                </c:pt>
                <c:pt idx="1">
                  <c:v>31.368202699999994</c:v>
                </c:pt>
                <c:pt idx="2">
                  <c:v>32.999699200000009</c:v>
                </c:pt>
                <c:pt idx="3">
                  <c:v>32.263156800000097</c:v>
                </c:pt>
                <c:pt idx="4">
                  <c:v>32.968337200000008</c:v>
                </c:pt>
                <c:pt idx="5">
                  <c:v>31.889910900000025</c:v>
                </c:pt>
                <c:pt idx="6">
                  <c:v>33.694669199999986</c:v>
                </c:pt>
                <c:pt idx="7">
                  <c:v>33.518461700000003</c:v>
                </c:pt>
                <c:pt idx="8">
                  <c:v>35.024255000000068</c:v>
                </c:pt>
                <c:pt idx="9">
                  <c:v>35.684537799999987</c:v>
                </c:pt>
                <c:pt idx="10">
                  <c:v>34.144419200000065</c:v>
                </c:pt>
                <c:pt idx="11">
                  <c:v>34.819849399999988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0-45BB-A91A-0777BB02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5200"/>
        <c:axId val="112436736"/>
      </c:lineChart>
      <c:catAx>
        <c:axId val="1124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243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3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2.2944598990994387E-2"/>
              <c:y val="0.3983761792084987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2435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779355755148488"/>
          <c:y val="0.8928863031327563"/>
          <c:w val="0.15458503046318872"/>
          <c:h val="3.977701606128680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DISTRIBUIDORAS CON MAYOR VENTA A CLIENTE FINAL DEL MERCADO REGULADO</a:t>
            </a:r>
          </a:p>
        </c:rich>
      </c:tx>
      <c:layout>
        <c:manualLayout>
          <c:xMode val="edge"/>
          <c:yMode val="edge"/>
          <c:x val="0.15915119919758447"/>
          <c:y val="3.2874533772788248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8.7417272420460504E-2"/>
          <c:y val="0.15406817562628297"/>
          <c:w val="0.89336888609337239"/>
          <c:h val="0.70904685990505711"/>
        </c:manualLayout>
      </c:layout>
      <c:lineChart>
        <c:grouping val="standard"/>
        <c:varyColors val="0"/>
        <c:ser>
          <c:idx val="0"/>
          <c:order val="0"/>
          <c:tx>
            <c:strRef>
              <c:f>'5.3.5.3'!$D$123</c:f>
              <c:strCache>
                <c:ptCount val="1"/>
                <c:pt idx="0">
                  <c:v>LUZ DEL SUR</c:v>
                </c:pt>
              </c:strCache>
            </c:strRef>
          </c:tx>
          <c:spPr>
            <a:ln w="25400"/>
          </c:spPr>
          <c:cat>
            <c:strRef>
              <c:f>'5.3.5.3'!$E$122:$P$122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'5.3.5.3'!$E$123:$P$123</c:f>
              <c:numCache>
                <c:formatCode>###0.00</c:formatCode>
                <c:ptCount val="12"/>
                <c:pt idx="0">
                  <c:v>458.4004207499998</c:v>
                </c:pt>
                <c:pt idx="1">
                  <c:v>482.39528773999893</c:v>
                </c:pt>
                <c:pt idx="2">
                  <c:v>474.42355893999996</c:v>
                </c:pt>
                <c:pt idx="3">
                  <c:v>467.75348562999949</c:v>
                </c:pt>
                <c:pt idx="4">
                  <c:v>448.1716402000016</c:v>
                </c:pt>
                <c:pt idx="5">
                  <c:v>447.13860210000092</c:v>
                </c:pt>
                <c:pt idx="6">
                  <c:v>433.78479843000116</c:v>
                </c:pt>
                <c:pt idx="7">
                  <c:v>442.45304749999968</c:v>
                </c:pt>
                <c:pt idx="8">
                  <c:v>453.88596170000119</c:v>
                </c:pt>
                <c:pt idx="9">
                  <c:v>450.81972039999829</c:v>
                </c:pt>
                <c:pt idx="10">
                  <c:v>461.0867309999976</c:v>
                </c:pt>
                <c:pt idx="11">
                  <c:v>465.43437690000144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80-4E90-927B-D90F74B77ED2}"/>
            </c:ext>
          </c:extLst>
        </c:ser>
        <c:ser>
          <c:idx val="1"/>
          <c:order val="1"/>
          <c:tx>
            <c:strRef>
              <c:f>'5.3.5.3'!$D$124</c:f>
              <c:strCache>
                <c:ptCount val="1"/>
                <c:pt idx="0">
                  <c:v>ENEDIS</c:v>
                </c:pt>
              </c:strCache>
            </c:strRef>
          </c:tx>
          <c:spPr>
            <a:ln w="25400"/>
          </c:spPr>
          <c:marker>
            <c:symbol val="square"/>
            <c:size val="8"/>
          </c:marker>
          <c:cat>
            <c:strRef>
              <c:f>'5.3.5.3'!$E$122:$P$122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'5.3.5.3'!$E$124:$P$124</c:f>
              <c:numCache>
                <c:formatCode>###0.00</c:formatCode>
                <c:ptCount val="12"/>
                <c:pt idx="0">
                  <c:v>425.29863549999982</c:v>
                </c:pt>
                <c:pt idx="1">
                  <c:v>417.20776669999651</c:v>
                </c:pt>
                <c:pt idx="2">
                  <c:v>424.78516989999827</c:v>
                </c:pt>
                <c:pt idx="3">
                  <c:v>432.75064919999943</c:v>
                </c:pt>
                <c:pt idx="4">
                  <c:v>406.37255999999979</c:v>
                </c:pt>
                <c:pt idx="5">
                  <c:v>396.8586804000002</c:v>
                </c:pt>
                <c:pt idx="6">
                  <c:v>399.82476340000017</c:v>
                </c:pt>
                <c:pt idx="7">
                  <c:v>393.10302260000026</c:v>
                </c:pt>
                <c:pt idx="8">
                  <c:v>416.83449290000027</c:v>
                </c:pt>
                <c:pt idx="9">
                  <c:v>413.31943709999871</c:v>
                </c:pt>
                <c:pt idx="10">
                  <c:v>406.46071739999928</c:v>
                </c:pt>
                <c:pt idx="11">
                  <c:v>416.13549700000056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0-4E90-927B-D90F74B77ED2}"/>
            </c:ext>
          </c:extLst>
        </c:ser>
        <c:ser>
          <c:idx val="2"/>
          <c:order val="2"/>
          <c:tx>
            <c:strRef>
              <c:f>'5.3.5.3'!$D$125</c:f>
              <c:strCache>
                <c:ptCount val="1"/>
                <c:pt idx="0">
                  <c:v>ELNM</c:v>
                </c:pt>
              </c:strCache>
            </c:strRef>
          </c:tx>
          <c:spPr>
            <a:ln w="25400"/>
          </c:spPr>
          <c:cat>
            <c:strRef>
              <c:f>'5.3.5.3'!$E$122:$P$122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'5.3.5.3'!$E$125:$P$125</c:f>
              <c:numCache>
                <c:formatCode>###0.00</c:formatCode>
                <c:ptCount val="12"/>
                <c:pt idx="0">
                  <c:v>124.72646669999962</c:v>
                </c:pt>
                <c:pt idx="1">
                  <c:v>113.70401629999917</c:v>
                </c:pt>
                <c:pt idx="2">
                  <c:v>126.6526681000007</c:v>
                </c:pt>
                <c:pt idx="3">
                  <c:v>119.75355999999933</c:v>
                </c:pt>
                <c:pt idx="4">
                  <c:v>122.00007000000021</c:v>
                </c:pt>
                <c:pt idx="5">
                  <c:v>117.4836408999999</c:v>
                </c:pt>
                <c:pt idx="6">
                  <c:v>120.18994600000018</c:v>
                </c:pt>
                <c:pt idx="7">
                  <c:v>120.89006599999996</c:v>
                </c:pt>
                <c:pt idx="8">
                  <c:v>118.91357600000015</c:v>
                </c:pt>
                <c:pt idx="9">
                  <c:v>122.80060569999952</c:v>
                </c:pt>
                <c:pt idx="10">
                  <c:v>121.54981709999875</c:v>
                </c:pt>
                <c:pt idx="11">
                  <c:v>128.3772534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80-4E90-927B-D90F74B77ED2}"/>
            </c:ext>
          </c:extLst>
        </c:ser>
        <c:ser>
          <c:idx val="4"/>
          <c:order val="3"/>
          <c:tx>
            <c:strRef>
              <c:f>'5.3.5.3'!$D$126</c:f>
              <c:strCache>
                <c:ptCount val="1"/>
                <c:pt idx="0">
                  <c:v>ENOSA</c:v>
                </c:pt>
              </c:strCache>
            </c:strRef>
          </c:tx>
          <c:spPr>
            <a:ln w="25400"/>
          </c:spPr>
          <c:marker>
            <c:symbol val="star"/>
            <c:size val="9"/>
          </c:marker>
          <c:cat>
            <c:strRef>
              <c:f>'5.3.5.3'!$E$122:$P$122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'5.3.5.3'!$E$126:$P$126</c:f>
              <c:numCache>
                <c:formatCode>###0.00</c:formatCode>
                <c:ptCount val="12"/>
                <c:pt idx="0">
                  <c:v>81.283526809999756</c:v>
                </c:pt>
                <c:pt idx="1">
                  <c:v>76.117024649999834</c:v>
                </c:pt>
                <c:pt idx="2">
                  <c:v>85.455024040000566</c:v>
                </c:pt>
                <c:pt idx="3">
                  <c:v>80.574992870000017</c:v>
                </c:pt>
                <c:pt idx="4">
                  <c:v>76.724432269999937</c:v>
                </c:pt>
                <c:pt idx="5">
                  <c:v>72.520807140000031</c:v>
                </c:pt>
                <c:pt idx="6">
                  <c:v>72.572811790000117</c:v>
                </c:pt>
                <c:pt idx="7">
                  <c:v>73.63114769000066</c:v>
                </c:pt>
                <c:pt idx="8">
                  <c:v>72.745570249999645</c:v>
                </c:pt>
                <c:pt idx="9">
                  <c:v>74.667430770000209</c:v>
                </c:pt>
                <c:pt idx="10">
                  <c:v>77.262958729999738</c:v>
                </c:pt>
                <c:pt idx="11">
                  <c:v>83.511495459999992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80-4E90-927B-D90F74B77ED2}"/>
            </c:ext>
          </c:extLst>
        </c:ser>
        <c:ser>
          <c:idx val="5"/>
          <c:order val="4"/>
          <c:tx>
            <c:strRef>
              <c:f>'5.3.5.3'!$D$127</c:f>
              <c:strCache>
                <c:ptCount val="1"/>
                <c:pt idx="0">
                  <c:v>ELC</c:v>
                </c:pt>
              </c:strCache>
            </c:strRef>
          </c:tx>
          <c:spPr>
            <a:ln w="25400"/>
          </c:spPr>
          <c:cat>
            <c:strRef>
              <c:f>'5.3.5.3'!$E$122:$P$122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'5.3.5.3'!$E$127:$P$127</c:f>
              <c:numCache>
                <c:formatCode>###0.00</c:formatCode>
                <c:ptCount val="12"/>
                <c:pt idx="0">
                  <c:v>75.615351799999786</c:v>
                </c:pt>
                <c:pt idx="1">
                  <c:v>68.745921099999862</c:v>
                </c:pt>
                <c:pt idx="2">
                  <c:v>76.619622600000113</c:v>
                </c:pt>
                <c:pt idx="3">
                  <c:v>74.982129000000114</c:v>
                </c:pt>
                <c:pt idx="4">
                  <c:v>78.096578099999761</c:v>
                </c:pt>
                <c:pt idx="5">
                  <c:v>75.732577499999792</c:v>
                </c:pt>
                <c:pt idx="6">
                  <c:v>78.299558399999299</c:v>
                </c:pt>
                <c:pt idx="7">
                  <c:v>78.691955200000166</c:v>
                </c:pt>
                <c:pt idx="8">
                  <c:v>77.815917099999808</c:v>
                </c:pt>
                <c:pt idx="9">
                  <c:v>80.749113500000021</c:v>
                </c:pt>
                <c:pt idx="10">
                  <c:v>77.928055100000577</c:v>
                </c:pt>
                <c:pt idx="11">
                  <c:v>80.187992500000178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80-4E90-927B-D90F74B77ED2}"/>
            </c:ext>
          </c:extLst>
        </c:ser>
        <c:ser>
          <c:idx val="3"/>
          <c:order val="5"/>
          <c:tx>
            <c:strRef>
              <c:f>'5.3.5.3'!$D$128</c:f>
              <c:strCache>
                <c:ptCount val="1"/>
                <c:pt idx="0">
                  <c:v>SEAL</c:v>
                </c:pt>
              </c:strCache>
            </c:strRef>
          </c:tx>
          <c:spPr>
            <a:ln w="25400"/>
          </c:spPr>
          <c:cat>
            <c:strRef>
              <c:f>'5.3.5.3'!$E$122:$P$122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'5.3.5.3'!$E$128:$P$128</c:f>
              <c:numCache>
                <c:formatCode>###0.00</c:formatCode>
                <c:ptCount val="12"/>
                <c:pt idx="0">
                  <c:v>73.316473300000084</c:v>
                </c:pt>
                <c:pt idx="1">
                  <c:v>66.420928599999968</c:v>
                </c:pt>
                <c:pt idx="2">
                  <c:v>74.051693300000039</c:v>
                </c:pt>
                <c:pt idx="3">
                  <c:v>70.523166200000205</c:v>
                </c:pt>
                <c:pt idx="4">
                  <c:v>73.619774999999876</c:v>
                </c:pt>
                <c:pt idx="5">
                  <c:v>71.142205699999863</c:v>
                </c:pt>
                <c:pt idx="6">
                  <c:v>72.73495539999999</c:v>
                </c:pt>
                <c:pt idx="7">
                  <c:v>72.668827500000248</c:v>
                </c:pt>
                <c:pt idx="8">
                  <c:v>70.714001500000094</c:v>
                </c:pt>
                <c:pt idx="9">
                  <c:v>74.017873999999665</c:v>
                </c:pt>
                <c:pt idx="10">
                  <c:v>71.183776200000338</c:v>
                </c:pt>
                <c:pt idx="11">
                  <c:v>75.452626399999971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80-4E90-927B-D90F74B7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31200"/>
        <c:axId val="131332736"/>
      </c:lineChart>
      <c:catAx>
        <c:axId val="1313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133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32736"/>
        <c:scaling>
          <c:orientation val="minMax"/>
          <c:max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3904086315531667E-3"/>
              <c:y val="0.444445116162605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133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56904200809715"/>
          <c:y val="0.91850238513344529"/>
          <c:w val="0.85529465156913032"/>
          <c:h val="5.244776713380139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DISTRIBUIDORAS CON MAYOR VENTA A CLIENTE FINAL DEL MERCADO LIBRE</a:t>
            </a:r>
          </a:p>
        </c:rich>
      </c:tx>
      <c:layout>
        <c:manualLayout>
          <c:xMode val="edge"/>
          <c:yMode val="edge"/>
          <c:x val="0.12894242137366016"/>
          <c:y val="2.7937999897816389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7.9670116048461526E-2"/>
          <c:y val="0.15596101195586745"/>
          <c:w val="0.89766476521746918"/>
          <c:h val="0.71983364814338902"/>
        </c:manualLayout>
      </c:layout>
      <c:lineChart>
        <c:grouping val="standard"/>
        <c:varyColors val="0"/>
        <c:ser>
          <c:idx val="0"/>
          <c:order val="0"/>
          <c:tx>
            <c:strRef>
              <c:f>'5.3.5.3'!$D$134</c:f>
              <c:strCache>
                <c:ptCount val="1"/>
                <c:pt idx="0">
                  <c:v>ENEDIS</c:v>
                </c:pt>
              </c:strCache>
            </c:strRef>
          </c:tx>
          <c:spPr>
            <a:ln w="25400"/>
          </c:spPr>
          <c:cat>
            <c:strRef>
              <c:f>'5.3.5.3'!$E$133:$P$133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'5.3.5.3'!$E$134:$P$134</c:f>
              <c:numCache>
                <c:formatCode>###0.00</c:formatCode>
                <c:ptCount val="12"/>
                <c:pt idx="0">
                  <c:v>169.27294279999995</c:v>
                </c:pt>
                <c:pt idx="1">
                  <c:v>161.1845514</c:v>
                </c:pt>
                <c:pt idx="2">
                  <c:v>175.75543989999997</c:v>
                </c:pt>
                <c:pt idx="3">
                  <c:v>157.38402059999993</c:v>
                </c:pt>
                <c:pt idx="4">
                  <c:v>172.74629139999996</c:v>
                </c:pt>
                <c:pt idx="5">
                  <c:v>164.52611920000004</c:v>
                </c:pt>
                <c:pt idx="6">
                  <c:v>164.03109359999993</c:v>
                </c:pt>
                <c:pt idx="7">
                  <c:v>166.64053910000004</c:v>
                </c:pt>
                <c:pt idx="8">
                  <c:v>164.57556139999988</c:v>
                </c:pt>
                <c:pt idx="9">
                  <c:v>166.02143109999986</c:v>
                </c:pt>
                <c:pt idx="10">
                  <c:v>172.38646879999999</c:v>
                </c:pt>
                <c:pt idx="11">
                  <c:v>176.02476379999993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C-4C47-92C1-F718560F8684}"/>
            </c:ext>
          </c:extLst>
        </c:ser>
        <c:ser>
          <c:idx val="1"/>
          <c:order val="1"/>
          <c:tx>
            <c:strRef>
              <c:f>'5.3.5.3'!$D$135</c:f>
              <c:strCache>
                <c:ptCount val="1"/>
                <c:pt idx="0">
                  <c:v>ELNM</c:v>
                </c:pt>
              </c:strCache>
            </c:strRef>
          </c:tx>
          <c:spPr>
            <a:ln w="25400"/>
          </c:spPr>
          <c:cat>
            <c:strRef>
              <c:f>'5.3.5.3'!$E$133:$P$133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'5.3.5.3'!$E$135:$P$135</c:f>
              <c:numCache>
                <c:formatCode>###0.00</c:formatCode>
                <c:ptCount val="12"/>
                <c:pt idx="0">
                  <c:v>32.016354300000003</c:v>
                </c:pt>
                <c:pt idx="1">
                  <c:v>27.392647700000005</c:v>
                </c:pt>
                <c:pt idx="2">
                  <c:v>29.043097799999991</c:v>
                </c:pt>
                <c:pt idx="3">
                  <c:v>26.659187899999996</c:v>
                </c:pt>
                <c:pt idx="4">
                  <c:v>28.951976699999996</c:v>
                </c:pt>
                <c:pt idx="5">
                  <c:v>30.07000600000001</c:v>
                </c:pt>
                <c:pt idx="6">
                  <c:v>30.073168700000011</c:v>
                </c:pt>
                <c:pt idx="7">
                  <c:v>30.111353900000005</c:v>
                </c:pt>
                <c:pt idx="8">
                  <c:v>30.151327899999995</c:v>
                </c:pt>
                <c:pt idx="9">
                  <c:v>31.281918599999997</c:v>
                </c:pt>
                <c:pt idx="10">
                  <c:v>32.890617099999993</c:v>
                </c:pt>
                <c:pt idx="11">
                  <c:v>36.580751799999994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C-4C47-92C1-F718560F8684}"/>
            </c:ext>
          </c:extLst>
        </c:ser>
        <c:ser>
          <c:idx val="3"/>
          <c:order val="2"/>
          <c:tx>
            <c:strRef>
              <c:f>'5.3.5.3'!$D$136</c:f>
              <c:strCache>
                <c:ptCount val="1"/>
                <c:pt idx="0">
                  <c:v>ENOSA</c:v>
                </c:pt>
              </c:strCache>
            </c:strRef>
          </c:tx>
          <c:spPr>
            <a:ln w="25400"/>
          </c:spPr>
          <c:marker>
            <c:symbol val="star"/>
            <c:size val="10"/>
          </c:marker>
          <c:cat>
            <c:strRef>
              <c:f>'5.3.5.3'!$E$133:$P$133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'5.3.5.3'!$E$136:$P$136</c:f>
              <c:numCache>
                <c:formatCode>###0.00</c:formatCode>
                <c:ptCount val="12"/>
                <c:pt idx="0">
                  <c:v>33.255621499999997</c:v>
                </c:pt>
                <c:pt idx="1">
                  <c:v>29.337708100000004</c:v>
                </c:pt>
                <c:pt idx="2">
                  <c:v>30.128020900000003</c:v>
                </c:pt>
                <c:pt idx="3">
                  <c:v>26.172362700000001</c:v>
                </c:pt>
                <c:pt idx="4">
                  <c:v>24.67910770000001</c:v>
                </c:pt>
                <c:pt idx="5">
                  <c:v>22.766043699999994</c:v>
                </c:pt>
                <c:pt idx="6">
                  <c:v>22.267378000000008</c:v>
                </c:pt>
                <c:pt idx="7">
                  <c:v>20.893780699999997</c:v>
                </c:pt>
                <c:pt idx="8">
                  <c:v>22.40334210000001</c:v>
                </c:pt>
                <c:pt idx="9">
                  <c:v>26.5122885</c:v>
                </c:pt>
                <c:pt idx="10">
                  <c:v>31.688177200000002</c:v>
                </c:pt>
                <c:pt idx="11">
                  <c:v>34.958746599999969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BC-4C47-92C1-F718560F8684}"/>
            </c:ext>
          </c:extLst>
        </c:ser>
        <c:ser>
          <c:idx val="4"/>
          <c:order val="3"/>
          <c:tx>
            <c:strRef>
              <c:f>'5.3.5.3'!$D$137</c:f>
              <c:strCache>
                <c:ptCount val="1"/>
                <c:pt idx="0">
                  <c:v>COELVISA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cat>
            <c:strRef>
              <c:f>'5.3.5.3'!$E$133:$P$133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'5.3.5.3'!$E$137:$P$137</c:f>
              <c:numCache>
                <c:formatCode>###0.00</c:formatCode>
                <c:ptCount val="12"/>
                <c:pt idx="0">
                  <c:v>27.77107160000001</c:v>
                </c:pt>
                <c:pt idx="1">
                  <c:v>25.324367199999994</c:v>
                </c:pt>
                <c:pt idx="2">
                  <c:v>28.455934899999999</c:v>
                </c:pt>
                <c:pt idx="3">
                  <c:v>24.128556799999988</c:v>
                </c:pt>
                <c:pt idx="4">
                  <c:v>24.544724000000002</c:v>
                </c:pt>
                <c:pt idx="5">
                  <c:v>21.528399</c:v>
                </c:pt>
                <c:pt idx="6">
                  <c:v>20.777464199999997</c:v>
                </c:pt>
                <c:pt idx="7">
                  <c:v>22.529234699999996</c:v>
                </c:pt>
                <c:pt idx="8">
                  <c:v>24.510913100000007</c:v>
                </c:pt>
                <c:pt idx="9">
                  <c:v>27.101019700000002</c:v>
                </c:pt>
                <c:pt idx="10">
                  <c:v>28.914950599999987</c:v>
                </c:pt>
                <c:pt idx="11">
                  <c:v>30.556156800000004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BC-4C47-92C1-F718560F8684}"/>
            </c:ext>
          </c:extLst>
        </c:ser>
        <c:ser>
          <c:idx val="2"/>
          <c:order val="4"/>
          <c:tx>
            <c:strRef>
              <c:f>'5.3.5.3'!$D$138</c:f>
              <c:strCache>
                <c:ptCount val="1"/>
                <c:pt idx="0">
                  <c:v>LUZ DEL SUR</c:v>
                </c:pt>
              </c:strCache>
            </c:strRef>
          </c:tx>
          <c:spPr>
            <a:ln w="25400"/>
          </c:spPr>
          <c:cat>
            <c:strRef>
              <c:f>'5.3.5.3'!$E$133:$P$133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'5.3.5.3'!$E$138:$P$138</c:f>
              <c:numCache>
                <c:formatCode>###0.00</c:formatCode>
                <c:ptCount val="12"/>
                <c:pt idx="0">
                  <c:v>14.145219000000003</c:v>
                </c:pt>
                <c:pt idx="1">
                  <c:v>14.096563499999998</c:v>
                </c:pt>
                <c:pt idx="2">
                  <c:v>16.199112899999999</c:v>
                </c:pt>
                <c:pt idx="3">
                  <c:v>15.3919745</c:v>
                </c:pt>
                <c:pt idx="4">
                  <c:v>19.85493279999999</c:v>
                </c:pt>
                <c:pt idx="5">
                  <c:v>19.608475899999991</c:v>
                </c:pt>
                <c:pt idx="6">
                  <c:v>21.987799900000013</c:v>
                </c:pt>
                <c:pt idx="7">
                  <c:v>29.142767200000005</c:v>
                </c:pt>
                <c:pt idx="8">
                  <c:v>29.907648599999987</c:v>
                </c:pt>
                <c:pt idx="9">
                  <c:v>30.835509700000006</c:v>
                </c:pt>
                <c:pt idx="10">
                  <c:v>32.752412700000001</c:v>
                </c:pt>
                <c:pt idx="11">
                  <c:v>33.948733199999992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BC-4C47-92C1-F718560F8684}"/>
            </c:ext>
          </c:extLst>
        </c:ser>
        <c:ser>
          <c:idx val="5"/>
          <c:order val="5"/>
          <c:tx>
            <c:strRef>
              <c:f>'5.3.5.3'!$D$139</c:f>
              <c:strCache>
                <c:ptCount val="1"/>
                <c:pt idx="0">
                  <c:v>ELDUNAS</c:v>
                </c:pt>
              </c:strCache>
            </c:strRef>
          </c:tx>
          <c:spPr>
            <a:ln w="25400"/>
          </c:spPr>
          <c:marker>
            <c:symbol val="x"/>
            <c:size val="9"/>
          </c:marker>
          <c:cat>
            <c:strRef>
              <c:f>'5.3.5.3'!$E$133:$P$133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'5.3.5.3'!$E$139:$P$139</c:f>
              <c:numCache>
                <c:formatCode>###0.00</c:formatCode>
                <c:ptCount val="12"/>
                <c:pt idx="0">
                  <c:v>19.179351399999998</c:v>
                </c:pt>
                <c:pt idx="1">
                  <c:v>16.435461399999998</c:v>
                </c:pt>
                <c:pt idx="2">
                  <c:v>18.897967599999998</c:v>
                </c:pt>
                <c:pt idx="3">
                  <c:v>17.422114100000002</c:v>
                </c:pt>
                <c:pt idx="4">
                  <c:v>20.774305600000005</c:v>
                </c:pt>
                <c:pt idx="5">
                  <c:v>16.890934599999998</c:v>
                </c:pt>
                <c:pt idx="6">
                  <c:v>16.953688299999992</c:v>
                </c:pt>
                <c:pt idx="7">
                  <c:v>17.464420700000002</c:v>
                </c:pt>
                <c:pt idx="8">
                  <c:v>17.508942800000003</c:v>
                </c:pt>
                <c:pt idx="9">
                  <c:v>19.00660929999999</c:v>
                </c:pt>
                <c:pt idx="10">
                  <c:v>21.0785904</c:v>
                </c:pt>
                <c:pt idx="11">
                  <c:v>23.558449699999997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BC-4C47-92C1-F718560F8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60384"/>
        <c:axId val="132561920"/>
      </c:lineChart>
      <c:catAx>
        <c:axId val="1325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25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561920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4.800858745524641E-3"/>
              <c:y val="0.4567911338514714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256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634797946879701E-2"/>
          <c:y val="0.92928663157850255"/>
          <c:w val="0.89262522757507123"/>
          <c:h val="4.912270581561917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POR TIPO DE MERCADO</a:t>
            </a:r>
          </a:p>
        </c:rich>
      </c:tx>
      <c:layout>
        <c:manualLayout>
          <c:xMode val="edge"/>
          <c:yMode val="edge"/>
          <c:x val="0.10773617501045625"/>
          <c:y val="5.5954897085232769E-2"/>
        </c:manualLayout>
      </c:layout>
      <c:overlay val="0"/>
      <c:spPr>
        <a:solidFill>
          <a:srgbClr val="0B7D8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20"/>
      <c:hPercent val="100"/>
      <c:rotY val="21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7402072708391"/>
          <c:y val="0.25758475693897714"/>
          <c:w val="0.50797203195129059"/>
          <c:h val="0.623501199040767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'5.3.1'!$N$8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>
              <a:contourClr>
                <a:srgbClr val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'5.3.1'!$L$9:$L$10</c:f>
              <c:strCache>
                <c:ptCount val="2"/>
                <c:pt idx="0">
                  <c:v>Regulado</c:v>
                </c:pt>
                <c:pt idx="1">
                  <c:v>Libre</c:v>
                </c:pt>
              </c:strCache>
            </c:strRef>
          </c:cat>
          <c:val>
            <c:numRef>
              <c:f>'5.3.1'!$N$9:$N$10</c:f>
              <c:numCache>
                <c:formatCode>#\ ##0</c:formatCode>
                <c:ptCount val="2"/>
                <c:pt idx="0">
                  <c:v>18638.218120910526</c:v>
                </c:pt>
                <c:pt idx="1">
                  <c:v>4015.3969266000108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365-4636-9A2E-7B1944BFAD96}"/>
            </c:ext>
          </c:extLst>
        </c:ser>
        <c:ser>
          <c:idx val="1"/>
          <c:order val="1"/>
          <c:tx>
            <c:strRef>
              <c:f>'5.3.1'!$M$8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contourClr>
                <a:srgbClr val="0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'5.3.1'!$L$9:$L$10</c:f>
              <c:strCache>
                <c:ptCount val="2"/>
                <c:pt idx="0">
                  <c:v>Regulado</c:v>
                </c:pt>
                <c:pt idx="1">
                  <c:v>Libre</c:v>
                </c:pt>
              </c:strCache>
            </c:strRef>
          </c:cat>
          <c:val>
            <c:numRef>
              <c:f>'5.3.1'!$M$9:$M$10</c:f>
              <c:numCache>
                <c:formatCode>#\ ##0</c:formatCode>
                <c:ptCount val="2"/>
                <c:pt idx="1">
                  <c:v>27779.471380399937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365-4636-9A2E-7B1944BFA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gapDepth val="157"/>
        <c:shape val="box"/>
        <c:axId val="120708480"/>
        <c:axId val="120718848"/>
        <c:axId val="1127296"/>
      </c:bar3DChart>
      <c:catAx>
        <c:axId val="1207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07188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0718848"/>
        <c:scaling>
          <c:orientation val="minMax"/>
          <c:max val="22000"/>
          <c:min val="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1.9107854012474768E-2"/>
              <c:y val="0.5359714739604917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0708480"/>
        <c:crosses val="autoZero"/>
        <c:crossBetween val="between"/>
        <c:majorUnit val="2000"/>
        <c:minorUnit val="2000"/>
      </c:valAx>
      <c:serAx>
        <c:axId val="1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0718848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200">
                <a:solidFill>
                  <a:schemeClr val="bg1"/>
                </a:solidFill>
              </a:rPr>
              <a:t>PARTICIPACIÓN DE LA PRINCIPALES EMPRESAS EN LA VENTA DE ENERGÍA ELÉCTRICA A CLIENTE FINAL</a:t>
            </a:r>
          </a:p>
        </c:rich>
      </c:tx>
      <c:layout>
        <c:manualLayout>
          <c:xMode val="edge"/>
          <c:yMode val="edge"/>
          <c:x val="0.13673987642736368"/>
          <c:y val="6.6826540299483844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38100"/>
        </a:sp3d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670893028610503"/>
          <c:y val="0.21325143803844263"/>
          <c:w val="0.53233352544884793"/>
          <c:h val="0.67525611299685073"/>
        </c:manualLayout>
      </c:layout>
      <c:pie3DChart>
        <c:varyColors val="1"/>
        <c:ser>
          <c:idx val="0"/>
          <c:order val="0"/>
          <c:spPr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95250" h="139700"/>
            </a:sp3d>
          </c:spPr>
          <c:explosion val="16"/>
          <c:dPt>
            <c:idx val="0"/>
            <c:bubble3D val="0"/>
            <c:explosion val="13"/>
            <c:extLst>
              <c:ext xmlns:c16="http://schemas.microsoft.com/office/drawing/2014/chart" uri="{C3380CC4-5D6E-409C-BE32-E72D297353CC}">
                <c16:uniqueId val="{00000000-5542-478A-AF8C-4509C44AD130}"/>
              </c:ext>
            </c:extLst>
          </c:dPt>
          <c:dPt>
            <c:idx val="1"/>
            <c:bubble3D val="0"/>
            <c:explosion val="14"/>
            <c:extLst>
              <c:ext xmlns:c16="http://schemas.microsoft.com/office/drawing/2014/chart" uri="{C3380CC4-5D6E-409C-BE32-E72D297353CC}">
                <c16:uniqueId val="{00000001-5542-478A-AF8C-4509C44AD1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42-478A-AF8C-4509C44AD130}"/>
              </c:ext>
            </c:extLst>
          </c:dPt>
          <c:dPt>
            <c:idx val="3"/>
            <c:bubble3D val="0"/>
            <c:explosion val="18"/>
            <c:extLst>
              <c:ext xmlns:c16="http://schemas.microsoft.com/office/drawing/2014/chart" uri="{C3380CC4-5D6E-409C-BE32-E72D297353CC}">
                <c16:uniqueId val="{00000003-5542-478A-AF8C-4509C44AD13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542-478A-AF8C-4509C44AD13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542-478A-AF8C-4509C44AD130}"/>
              </c:ext>
            </c:extLst>
          </c:dPt>
          <c:dPt>
            <c:idx val="6"/>
            <c:bubble3D val="0"/>
            <c:explosion val="18"/>
            <c:extLst>
              <c:ext xmlns:c16="http://schemas.microsoft.com/office/drawing/2014/chart" uri="{C3380CC4-5D6E-409C-BE32-E72D297353CC}">
                <c16:uniqueId val="{00000006-5542-478A-AF8C-4509C44AD130}"/>
              </c:ext>
            </c:extLst>
          </c:dPt>
          <c:dLbls>
            <c:dLbl>
              <c:idx val="0"/>
              <c:layout>
                <c:manualLayout>
                  <c:x val="1.141035285572747E-3"/>
                  <c:y val="-3.155159829134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42-478A-AF8C-4509C44AD130}"/>
                </c:ext>
              </c:extLst>
            </c:dLbl>
            <c:dLbl>
              <c:idx val="1"/>
              <c:layout>
                <c:manualLayout>
                  <c:x val="1.7115529283592459E-2"/>
                  <c:y val="6.31031965826886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42-478A-AF8C-4509C44AD130}"/>
                </c:ext>
              </c:extLst>
            </c:dLbl>
            <c:dLbl>
              <c:idx val="2"/>
              <c:layout>
                <c:manualLayout>
                  <c:x val="2.053863514031087E-2"/>
                  <c:y val="-7.712523819928639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42-478A-AF8C-4509C44AD130}"/>
                </c:ext>
              </c:extLst>
            </c:dLbl>
            <c:dLbl>
              <c:idx val="3"/>
              <c:layout>
                <c:manualLayout>
                  <c:x val="-8.3674954321795E-17"/>
                  <c:y val="2.31378387469858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2-478A-AF8C-4509C44AD130}"/>
                </c:ext>
              </c:extLst>
            </c:dLbl>
            <c:dLbl>
              <c:idx val="4"/>
              <c:layout>
                <c:manualLayout>
                  <c:x val="-4.18374771608975E-17"/>
                  <c:y val="3.155159829134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42-478A-AF8C-4509C44AD130}"/>
                </c:ext>
              </c:extLst>
            </c:dLbl>
            <c:dLbl>
              <c:idx val="5"/>
              <c:layout>
                <c:manualLayout>
                  <c:x val="-1.5974493998019586E-2"/>
                  <c:y val="3.7861917949613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2-478A-AF8C-4509C44AD130}"/>
                </c:ext>
              </c:extLst>
            </c:dLbl>
            <c:dLbl>
              <c:idx val="6"/>
              <c:layout>
                <c:manualLayout>
                  <c:x val="-1.939759985473812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42-478A-AF8C-4509C44AD13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'5.3.5.4'!$E$113:$E$119</c:f>
              <c:strCache>
                <c:ptCount val="7"/>
                <c:pt idx="0">
                  <c:v>ENEL DISTRIBUCION</c:v>
                </c:pt>
                <c:pt idx="1">
                  <c:v>ELECTROPERU</c:v>
                </c:pt>
                <c:pt idx="2">
                  <c:v>LUZ DE SUR</c:v>
                </c:pt>
                <c:pt idx="3">
                  <c:v>KALLPA</c:v>
                </c:pt>
                <c:pt idx="4">
                  <c:v>ENGIE</c:v>
                </c:pt>
                <c:pt idx="5">
                  <c:v>ENEL GENERACION</c:v>
                </c:pt>
                <c:pt idx="6">
                  <c:v>Otros</c:v>
                </c:pt>
              </c:strCache>
            </c:strRef>
          </c:cat>
          <c:val>
            <c:numRef>
              <c:f>'5.3.5.4'!$F$113:$F$119</c:f>
              <c:numCache>
                <c:formatCode>#\ ##0</c:formatCode>
                <c:ptCount val="7"/>
                <c:pt idx="0">
                  <c:v>6959.5006152000424</c:v>
                </c:pt>
                <c:pt idx="1">
                  <c:v>6135.6517760000006</c:v>
                </c:pt>
                <c:pt idx="2">
                  <c:v>5763.6187811899799</c:v>
                </c:pt>
                <c:pt idx="3">
                  <c:v>5201.4870840000058</c:v>
                </c:pt>
                <c:pt idx="4">
                  <c:v>5148.2772881000074</c:v>
                </c:pt>
                <c:pt idx="5">
                  <c:v>4315.8088688000062</c:v>
                </c:pt>
                <c:pt idx="6">
                  <c:v>16908.742014619907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42-478A-AF8C-4509C44AD1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EMPRESAS GENERADORAS CON MAYOR VENTA AL MERCADO LIBRE</a:t>
            </a:r>
            <a:r>
              <a:rPr lang="es-PE" sz="1000" baseline="0">
                <a:solidFill>
                  <a:schemeClr val="bg1"/>
                </a:solidFill>
              </a:rPr>
              <a:t> </a:t>
            </a:r>
            <a:r>
              <a:rPr lang="es-PE" sz="1000">
                <a:solidFill>
                  <a:schemeClr val="bg1"/>
                </a:solidFill>
              </a:rPr>
              <a:t>EN AT</a:t>
            </a:r>
          </a:p>
        </c:rich>
      </c:tx>
      <c:layout>
        <c:manualLayout>
          <c:xMode val="edge"/>
          <c:yMode val="edge"/>
          <c:x val="0.1345461518092235"/>
          <c:y val="2.7728451620256306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7.0662994308051397E-2"/>
          <c:y val="0.1272355929796935"/>
          <c:w val="0.92541133873693049"/>
          <c:h val="0.7496623921833101"/>
        </c:manualLayout>
      </c:layout>
      <c:lineChart>
        <c:grouping val="standard"/>
        <c:varyColors val="0"/>
        <c:ser>
          <c:idx val="0"/>
          <c:order val="0"/>
          <c:tx>
            <c:strRef>
              <c:f>'5.3.5.5.1'!$S$188</c:f>
              <c:strCache>
                <c:ptCount val="1"/>
                <c:pt idx="0">
                  <c:v>KALLPA</c:v>
                </c:pt>
              </c:strCache>
            </c:strRef>
          </c:tx>
          <c:spPr>
            <a:ln w="25400"/>
          </c:spPr>
          <c:cat>
            <c:strRef>
              <c:f>'5.3.5.5.1'!$T$187:$AE$187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'5.3.5.5.1'!$T$188:$AE$188</c:f>
              <c:numCache>
                <c:formatCode>###0</c:formatCode>
                <c:ptCount val="12"/>
                <c:pt idx="0">
                  <c:v>40.416775000000001</c:v>
                </c:pt>
                <c:pt idx="1">
                  <c:v>41.845293000000005</c:v>
                </c:pt>
                <c:pt idx="2">
                  <c:v>42.555075000000002</c:v>
                </c:pt>
                <c:pt idx="3">
                  <c:v>40.697144999999992</c:v>
                </c:pt>
                <c:pt idx="4">
                  <c:v>45.542206</c:v>
                </c:pt>
                <c:pt idx="5">
                  <c:v>42.764510999999999</c:v>
                </c:pt>
                <c:pt idx="6">
                  <c:v>47.004246000000002</c:v>
                </c:pt>
                <c:pt idx="7">
                  <c:v>45.265256999999991</c:v>
                </c:pt>
                <c:pt idx="8">
                  <c:v>42.324466000000001</c:v>
                </c:pt>
                <c:pt idx="9">
                  <c:v>44.479723999999997</c:v>
                </c:pt>
                <c:pt idx="10">
                  <c:v>43.225225000000009</c:v>
                </c:pt>
                <c:pt idx="11">
                  <c:v>43.988649999999993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9-49EB-9426-7B33A1A5738C}"/>
            </c:ext>
          </c:extLst>
        </c:ser>
        <c:ser>
          <c:idx val="1"/>
          <c:order val="1"/>
          <c:tx>
            <c:strRef>
              <c:f>'5.3.5.5.1'!$S$189</c:f>
              <c:strCache>
                <c:ptCount val="1"/>
                <c:pt idx="0">
                  <c:v>ELECTROPERU</c:v>
                </c:pt>
              </c:strCache>
            </c:strRef>
          </c:tx>
          <c:spPr>
            <a:ln w="25400"/>
          </c:spPr>
          <c:cat>
            <c:strRef>
              <c:f>'5.3.5.5.1'!$T$187:$AE$187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'5.3.5.5.1'!$T$189:$AE$189</c:f>
              <c:numCache>
                <c:formatCode>###0</c:formatCode>
                <c:ptCount val="12"/>
                <c:pt idx="0">
                  <c:v>27.501238000000001</c:v>
                </c:pt>
                <c:pt idx="1">
                  <c:v>26.759360000000001</c:v>
                </c:pt>
                <c:pt idx="2">
                  <c:v>27.801726000000002</c:v>
                </c:pt>
                <c:pt idx="3">
                  <c:v>25.372481999999998</c:v>
                </c:pt>
                <c:pt idx="4">
                  <c:v>27.076153000000001</c:v>
                </c:pt>
                <c:pt idx="5">
                  <c:v>26.899977</c:v>
                </c:pt>
                <c:pt idx="6">
                  <c:v>28.821386</c:v>
                </c:pt>
                <c:pt idx="7">
                  <c:v>23.253292999999999</c:v>
                </c:pt>
                <c:pt idx="8">
                  <c:v>23.022295</c:v>
                </c:pt>
                <c:pt idx="9">
                  <c:v>27.777477999999999</c:v>
                </c:pt>
                <c:pt idx="10">
                  <c:v>27.496504999999999</c:v>
                </c:pt>
                <c:pt idx="11">
                  <c:v>27.066233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9-49EB-9426-7B33A1A5738C}"/>
            </c:ext>
          </c:extLst>
        </c:ser>
        <c:ser>
          <c:idx val="2"/>
          <c:order val="2"/>
          <c:tx>
            <c:strRef>
              <c:f>'5.3.5.5.1'!$S$190</c:f>
              <c:strCache>
                <c:ptCount val="1"/>
                <c:pt idx="0">
                  <c:v>TERMOCHILCA</c:v>
                </c:pt>
              </c:strCache>
            </c:strRef>
          </c:tx>
          <c:spPr>
            <a:ln w="25400"/>
          </c:spPr>
          <c:cat>
            <c:strRef>
              <c:f>'5.3.5.5.1'!$T$187:$AE$187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'5.3.5.5.1'!$T$190:$AE$190</c:f>
              <c:numCache>
                <c:formatCode>###0</c:formatCode>
                <c:ptCount val="12"/>
                <c:pt idx="0">
                  <c:v>18.759574000000001</c:v>
                </c:pt>
                <c:pt idx="1">
                  <c:v>20.279915499999994</c:v>
                </c:pt>
                <c:pt idx="2">
                  <c:v>22.546249399999997</c:v>
                </c:pt>
                <c:pt idx="3">
                  <c:v>19.853064700000004</c:v>
                </c:pt>
                <c:pt idx="4">
                  <c:v>23.280190600000005</c:v>
                </c:pt>
                <c:pt idx="5">
                  <c:v>22.042410500000003</c:v>
                </c:pt>
                <c:pt idx="6">
                  <c:v>22.996223000000001</c:v>
                </c:pt>
                <c:pt idx="7">
                  <c:v>25.537292300000001</c:v>
                </c:pt>
                <c:pt idx="8">
                  <c:v>24.7148368</c:v>
                </c:pt>
                <c:pt idx="9">
                  <c:v>25.383757299999992</c:v>
                </c:pt>
                <c:pt idx="10">
                  <c:v>25.215928900000002</c:v>
                </c:pt>
                <c:pt idx="11">
                  <c:v>26.140725400000001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9-49EB-9426-7B33A1A5738C}"/>
            </c:ext>
          </c:extLst>
        </c:ser>
        <c:ser>
          <c:idx val="3"/>
          <c:order val="3"/>
          <c:tx>
            <c:strRef>
              <c:f>'5.3.5.5.1'!$S$191</c:f>
              <c:strCache>
                <c:ptCount val="1"/>
                <c:pt idx="0">
                  <c:v>STATKRAFT</c:v>
                </c:pt>
              </c:strCache>
            </c:strRef>
          </c:tx>
          <c:spPr>
            <a:ln w="25400"/>
          </c:spPr>
          <c:cat>
            <c:strRef>
              <c:f>'5.3.5.5.1'!$T$187:$AE$187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'5.3.5.5.1'!$T$191:$AE$191</c:f>
              <c:numCache>
                <c:formatCode>###0</c:formatCode>
                <c:ptCount val="12"/>
                <c:pt idx="0">
                  <c:v>19.7093925</c:v>
                </c:pt>
                <c:pt idx="1">
                  <c:v>18.4482964</c:v>
                </c:pt>
                <c:pt idx="2">
                  <c:v>15.491085900000002</c:v>
                </c:pt>
                <c:pt idx="3">
                  <c:v>15.6485758</c:v>
                </c:pt>
                <c:pt idx="4">
                  <c:v>15.7441519</c:v>
                </c:pt>
                <c:pt idx="5">
                  <c:v>16.090089500000001</c:v>
                </c:pt>
                <c:pt idx="6">
                  <c:v>16.292021500000001</c:v>
                </c:pt>
                <c:pt idx="7">
                  <c:v>16.4639436</c:v>
                </c:pt>
                <c:pt idx="8">
                  <c:v>12.6456097</c:v>
                </c:pt>
                <c:pt idx="9">
                  <c:v>13.439287200000001</c:v>
                </c:pt>
                <c:pt idx="10">
                  <c:v>12.794063599999998</c:v>
                </c:pt>
                <c:pt idx="11">
                  <c:v>14.103046999999998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09-49EB-9426-7B33A1A5738C}"/>
            </c:ext>
          </c:extLst>
        </c:ser>
        <c:ser>
          <c:idx val="4"/>
          <c:order val="4"/>
          <c:tx>
            <c:strRef>
              <c:f>'5.3.5.5.1'!$S$192</c:f>
              <c:strCache>
                <c:ptCount val="1"/>
                <c:pt idx="0">
                  <c:v>ENEL GENERACIÓN</c:v>
                </c:pt>
              </c:strCache>
            </c:strRef>
          </c:tx>
          <c:spPr>
            <a:ln w="25400"/>
          </c:spPr>
          <c:cat>
            <c:strRef>
              <c:f>'5.3.5.5.1'!$T$187:$AE$187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'5.3.5.5.1'!$T$192:$AE$192</c:f>
              <c:numCache>
                <c:formatCode>###0</c:formatCode>
                <c:ptCount val="12"/>
                <c:pt idx="0">
                  <c:v>11.552950599999999</c:v>
                </c:pt>
                <c:pt idx="1">
                  <c:v>9.5420149999999992</c:v>
                </c:pt>
                <c:pt idx="2">
                  <c:v>12.708930000000002</c:v>
                </c:pt>
                <c:pt idx="3">
                  <c:v>11.270855699999998</c:v>
                </c:pt>
                <c:pt idx="4">
                  <c:v>12.898569200000001</c:v>
                </c:pt>
                <c:pt idx="5">
                  <c:v>12.325881000000001</c:v>
                </c:pt>
                <c:pt idx="6">
                  <c:v>13.298919699999999</c:v>
                </c:pt>
                <c:pt idx="7">
                  <c:v>13.500378000000001</c:v>
                </c:pt>
                <c:pt idx="8">
                  <c:v>11.4032257</c:v>
                </c:pt>
                <c:pt idx="9">
                  <c:v>13.0746708</c:v>
                </c:pt>
                <c:pt idx="10">
                  <c:v>12.958186999999999</c:v>
                </c:pt>
                <c:pt idx="11">
                  <c:v>12.942535800000002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09-49EB-9426-7B33A1A5738C}"/>
            </c:ext>
          </c:extLst>
        </c:ser>
        <c:ser>
          <c:idx val="5"/>
          <c:order val="5"/>
          <c:tx>
            <c:strRef>
              <c:f>'5.3.5.5.1'!$S$193</c:f>
              <c:strCache>
                <c:ptCount val="1"/>
                <c:pt idx="0">
                  <c:v>SHOUGANG</c:v>
                </c:pt>
              </c:strCache>
            </c:strRef>
          </c:tx>
          <c:spPr>
            <a:ln w="25400"/>
          </c:spPr>
          <c:cat>
            <c:strRef>
              <c:f>'5.3.5.5.1'!$T$187:$AE$187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'5.3.5.5.1'!$T$193:$AE$193</c:f>
              <c:numCache>
                <c:formatCode>###0</c:formatCode>
                <c:ptCount val="12"/>
                <c:pt idx="0">
                  <c:v>5.8835470000000001</c:v>
                </c:pt>
                <c:pt idx="1">
                  <c:v>5.8247369999999998</c:v>
                </c:pt>
                <c:pt idx="2">
                  <c:v>6.5802899999999998</c:v>
                </c:pt>
                <c:pt idx="3">
                  <c:v>7.0539719999999999</c:v>
                </c:pt>
                <c:pt idx="4">
                  <c:v>6.293418</c:v>
                </c:pt>
                <c:pt idx="5">
                  <c:v>7.1149339999999999</c:v>
                </c:pt>
                <c:pt idx="6">
                  <c:v>7.1082380000000001</c:v>
                </c:pt>
                <c:pt idx="7">
                  <c:v>7.0407700000000002</c:v>
                </c:pt>
                <c:pt idx="8">
                  <c:v>6.9713700000000003</c:v>
                </c:pt>
                <c:pt idx="9">
                  <c:v>7.3194119999999998</c:v>
                </c:pt>
                <c:pt idx="10">
                  <c:v>6.7685250000000003</c:v>
                </c:pt>
                <c:pt idx="11">
                  <c:v>6.6357369999999998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09-49EB-9426-7B33A1A57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37248"/>
        <c:axId val="140838784"/>
      </c:lineChart>
      <c:catAx>
        <c:axId val="1408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083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38784"/>
        <c:scaling>
          <c:orientation val="minMax"/>
          <c:max val="5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100"/>
                  <a:t>GW.h
</a:t>
                </a:r>
              </a:p>
            </c:rich>
          </c:tx>
          <c:layout>
            <c:manualLayout>
              <c:xMode val="edge"/>
              <c:yMode val="edge"/>
              <c:x val="1.7777271600706173E-3"/>
              <c:y val="0.4741744137643958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083724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7182175985521578"/>
          <c:y val="0.94438627174484757"/>
          <c:w val="0.67816542832643423"/>
          <c:h val="3.6012769396191913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EMPRESAS GENERADORAS CON MAYOR VENTA AL MERCADO LIBRE</a:t>
            </a:r>
            <a:r>
              <a:rPr lang="es-PE" sz="1000" baseline="0">
                <a:solidFill>
                  <a:schemeClr val="bg1"/>
                </a:solidFill>
              </a:rPr>
              <a:t> </a:t>
            </a:r>
            <a:r>
              <a:rPr lang="es-PE" sz="1000">
                <a:solidFill>
                  <a:schemeClr val="bg1"/>
                </a:solidFill>
              </a:rPr>
              <a:t>EN  MAT</a:t>
            </a:r>
          </a:p>
        </c:rich>
      </c:tx>
      <c:layout>
        <c:manualLayout>
          <c:xMode val="edge"/>
          <c:yMode val="edge"/>
          <c:x val="0.1457345556764475"/>
          <c:y val="2.6263544852131601E-2"/>
        </c:manualLayout>
      </c:layout>
      <c:overlay val="0"/>
      <c:spPr>
        <a:solidFill>
          <a:srgbClr val="0B7D8F"/>
        </a:solidFill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8.0122929618795927E-2"/>
          <c:y val="0.12509694766468302"/>
          <c:w val="0.90790133692405561"/>
          <c:h val="0.74605461844802112"/>
        </c:manualLayout>
      </c:layout>
      <c:lineChart>
        <c:grouping val="standard"/>
        <c:varyColors val="0"/>
        <c:ser>
          <c:idx val="0"/>
          <c:order val="0"/>
          <c:tx>
            <c:strRef>
              <c:f>'5.3.5.5.1'!$T$144</c:f>
              <c:strCache>
                <c:ptCount val="1"/>
                <c:pt idx="0">
                  <c:v>ELECTROPERU</c:v>
                </c:pt>
              </c:strCache>
            </c:strRef>
          </c:tx>
          <c:spPr>
            <a:ln w="25400"/>
          </c:spPr>
          <c:cat>
            <c:strRef>
              <c:f>'5.3.5.5.1'!$U$143:$AF$143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'5.3.5.5.1'!$U$144:$AF$144</c:f>
              <c:numCache>
                <c:formatCode>#,##0</c:formatCode>
                <c:ptCount val="12"/>
                <c:pt idx="0">
                  <c:v>471.36159499999997</c:v>
                </c:pt>
                <c:pt idx="1">
                  <c:v>445.61124399999994</c:v>
                </c:pt>
                <c:pt idx="2">
                  <c:v>459.60609699999992</c:v>
                </c:pt>
                <c:pt idx="3">
                  <c:v>471.59798099999995</c:v>
                </c:pt>
                <c:pt idx="4">
                  <c:v>503.01852700000001</c:v>
                </c:pt>
                <c:pt idx="5">
                  <c:v>495.08939399999997</c:v>
                </c:pt>
                <c:pt idx="6">
                  <c:v>495.22599599999995</c:v>
                </c:pt>
                <c:pt idx="7">
                  <c:v>492.04250400000001</c:v>
                </c:pt>
                <c:pt idx="8">
                  <c:v>491.46948600000007</c:v>
                </c:pt>
                <c:pt idx="9">
                  <c:v>482.41824399999996</c:v>
                </c:pt>
                <c:pt idx="10">
                  <c:v>486.35008699999992</c:v>
                </c:pt>
                <c:pt idx="11">
                  <c:v>508.68380400000001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1-4ED3-8BC6-54D2E55FA671}"/>
            </c:ext>
          </c:extLst>
        </c:ser>
        <c:ser>
          <c:idx val="1"/>
          <c:order val="1"/>
          <c:tx>
            <c:strRef>
              <c:f>'5.3.5.5.1'!$T$145</c:f>
              <c:strCache>
                <c:ptCount val="1"/>
                <c:pt idx="0">
                  <c:v>ENGIE</c:v>
                </c:pt>
              </c:strCache>
            </c:strRef>
          </c:tx>
          <c:spPr>
            <a:ln w="25400"/>
          </c:spPr>
          <c:cat>
            <c:strRef>
              <c:f>'5.3.5.5.1'!$U$143:$AF$143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'5.3.5.5.1'!$U$145:$AF$145</c:f>
              <c:numCache>
                <c:formatCode>#,##0</c:formatCode>
                <c:ptCount val="12"/>
                <c:pt idx="0">
                  <c:v>268.1249426</c:v>
                </c:pt>
                <c:pt idx="1">
                  <c:v>246.3398219</c:v>
                </c:pt>
                <c:pt idx="2">
                  <c:v>281.03495660000004</c:v>
                </c:pt>
                <c:pt idx="3">
                  <c:v>278.25963159999998</c:v>
                </c:pt>
                <c:pt idx="4">
                  <c:v>323.57532039999995</c:v>
                </c:pt>
                <c:pt idx="5">
                  <c:v>322.77851599999997</c:v>
                </c:pt>
                <c:pt idx="6">
                  <c:v>347.33228110000005</c:v>
                </c:pt>
                <c:pt idx="7">
                  <c:v>345.79281630000003</c:v>
                </c:pt>
                <c:pt idx="8">
                  <c:v>381.8461547</c:v>
                </c:pt>
                <c:pt idx="9">
                  <c:v>409.05172299999998</c:v>
                </c:pt>
                <c:pt idx="10">
                  <c:v>404.45055170000006</c:v>
                </c:pt>
                <c:pt idx="11">
                  <c:v>415.73612620000006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1-4ED3-8BC6-54D2E55FA671}"/>
            </c:ext>
          </c:extLst>
        </c:ser>
        <c:ser>
          <c:idx val="2"/>
          <c:order val="2"/>
          <c:tx>
            <c:strRef>
              <c:f>'5.3.5.5.1'!$T$146</c:f>
              <c:strCache>
                <c:ptCount val="1"/>
                <c:pt idx="0">
                  <c:v>KALLPA</c:v>
                </c:pt>
              </c:strCache>
            </c:strRef>
          </c:tx>
          <c:spPr>
            <a:ln w="25400"/>
          </c:spPr>
          <c:cat>
            <c:strRef>
              <c:f>'5.3.5.5.1'!$U$143:$AF$143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'5.3.5.5.1'!$U$146:$AF$146</c:f>
              <c:numCache>
                <c:formatCode>#,##0</c:formatCode>
                <c:ptCount val="12"/>
                <c:pt idx="0">
                  <c:v>279.26826530000005</c:v>
                </c:pt>
                <c:pt idx="1">
                  <c:v>251.954183</c:v>
                </c:pt>
                <c:pt idx="2">
                  <c:v>241.99101560000003</c:v>
                </c:pt>
                <c:pt idx="3">
                  <c:v>241.42643910000001</c:v>
                </c:pt>
                <c:pt idx="4">
                  <c:v>279.30166869999999</c:v>
                </c:pt>
                <c:pt idx="5">
                  <c:v>270.2510001</c:v>
                </c:pt>
                <c:pt idx="6">
                  <c:v>277.4457165</c:v>
                </c:pt>
                <c:pt idx="7">
                  <c:v>281.20788100000004</c:v>
                </c:pt>
                <c:pt idx="8">
                  <c:v>268.32880540000002</c:v>
                </c:pt>
                <c:pt idx="9">
                  <c:v>269.6300506</c:v>
                </c:pt>
                <c:pt idx="10">
                  <c:v>265.91601760000003</c:v>
                </c:pt>
                <c:pt idx="11">
                  <c:v>273.6779611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1-4ED3-8BC6-54D2E55FA671}"/>
            </c:ext>
          </c:extLst>
        </c:ser>
        <c:ser>
          <c:idx val="3"/>
          <c:order val="3"/>
          <c:tx>
            <c:strRef>
              <c:f>'5.3.5.5.1'!$T$147</c:f>
              <c:strCache>
                <c:ptCount val="1"/>
                <c:pt idx="0">
                  <c:v>ENEL GENERACION</c:v>
                </c:pt>
              </c:strCache>
            </c:strRef>
          </c:tx>
          <c:spPr>
            <a:ln w="25400"/>
          </c:spPr>
          <c:cat>
            <c:strRef>
              <c:f>'5.3.5.5.1'!$U$143:$AF$143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'5.3.5.5.1'!$U$147:$AF$147</c:f>
              <c:numCache>
                <c:formatCode>#,##0</c:formatCode>
                <c:ptCount val="12"/>
                <c:pt idx="0">
                  <c:v>236.04183319999999</c:v>
                </c:pt>
                <c:pt idx="1">
                  <c:v>209.24554669999998</c:v>
                </c:pt>
                <c:pt idx="2">
                  <c:v>242.03157910000002</c:v>
                </c:pt>
                <c:pt idx="3">
                  <c:v>194.20229499999999</c:v>
                </c:pt>
                <c:pt idx="4">
                  <c:v>153.06839739999998</c:v>
                </c:pt>
                <c:pt idx="5">
                  <c:v>210.17453810000001</c:v>
                </c:pt>
                <c:pt idx="6">
                  <c:v>248.16962880000003</c:v>
                </c:pt>
                <c:pt idx="7">
                  <c:v>249.44631220000002</c:v>
                </c:pt>
                <c:pt idx="8">
                  <c:v>226.31005540000001</c:v>
                </c:pt>
                <c:pt idx="9">
                  <c:v>237.39626290000001</c:v>
                </c:pt>
                <c:pt idx="10">
                  <c:v>233.19854239999998</c:v>
                </c:pt>
                <c:pt idx="11">
                  <c:v>260.34600890000002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41-4ED3-8BC6-54D2E55FA671}"/>
            </c:ext>
          </c:extLst>
        </c:ser>
        <c:ser>
          <c:idx val="4"/>
          <c:order val="4"/>
          <c:tx>
            <c:strRef>
              <c:f>'5.3.5.5.1'!$T$148</c:f>
              <c:strCache>
                <c:ptCount val="1"/>
                <c:pt idx="0">
                  <c:v>CELEPSA</c:v>
                </c:pt>
              </c:strCache>
            </c:strRef>
          </c:tx>
          <c:spPr>
            <a:ln w="25400"/>
          </c:spPr>
          <c:cat>
            <c:strRef>
              <c:f>'5.3.5.5.1'!$U$143:$AF$143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'5.3.5.5.1'!$U$148:$AF$148</c:f>
              <c:numCache>
                <c:formatCode>#,##0</c:formatCode>
                <c:ptCount val="12"/>
                <c:pt idx="0">
                  <c:v>81.545696200000009</c:v>
                </c:pt>
                <c:pt idx="1">
                  <c:v>79.897206800000006</c:v>
                </c:pt>
                <c:pt idx="2">
                  <c:v>91.792716300000009</c:v>
                </c:pt>
                <c:pt idx="3">
                  <c:v>81.800392599999995</c:v>
                </c:pt>
                <c:pt idx="4">
                  <c:v>87.341391000000002</c:v>
                </c:pt>
                <c:pt idx="5">
                  <c:v>93.359108699999993</c:v>
                </c:pt>
                <c:pt idx="6">
                  <c:v>93.283051100000009</c:v>
                </c:pt>
                <c:pt idx="7">
                  <c:v>88.315447399999982</c:v>
                </c:pt>
                <c:pt idx="8">
                  <c:v>93.821905399999991</c:v>
                </c:pt>
                <c:pt idx="9">
                  <c:v>92.078586700000002</c:v>
                </c:pt>
                <c:pt idx="10">
                  <c:v>88.151076099999997</c:v>
                </c:pt>
                <c:pt idx="11">
                  <c:v>82.032740900000007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41-4ED3-8BC6-54D2E55FA671}"/>
            </c:ext>
          </c:extLst>
        </c:ser>
        <c:ser>
          <c:idx val="5"/>
          <c:order val="5"/>
          <c:tx>
            <c:strRef>
              <c:f>'5.3.5.5.1'!$T$149</c:f>
              <c:strCache>
                <c:ptCount val="1"/>
                <c:pt idx="0">
                  <c:v>STATKRAFT</c:v>
                </c:pt>
              </c:strCache>
            </c:strRef>
          </c:tx>
          <c:spPr>
            <a:ln w="25400"/>
          </c:spPr>
          <c:cat>
            <c:strRef>
              <c:f>'5.3.5.5.1'!$U$143:$AF$143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'5.3.5.5.1'!$U$149:$AF$149</c:f>
              <c:numCache>
                <c:formatCode>#,##0</c:formatCode>
                <c:ptCount val="12"/>
                <c:pt idx="0">
                  <c:v>70.326346299999997</c:v>
                </c:pt>
                <c:pt idx="1">
                  <c:v>69.605187999999998</c:v>
                </c:pt>
                <c:pt idx="2">
                  <c:v>74.011161600000008</c:v>
                </c:pt>
                <c:pt idx="3">
                  <c:v>65.928188599999984</c:v>
                </c:pt>
                <c:pt idx="4">
                  <c:v>68.051253199999991</c:v>
                </c:pt>
                <c:pt idx="5">
                  <c:v>68.384615099999991</c:v>
                </c:pt>
                <c:pt idx="6">
                  <c:v>69.236053000000041</c:v>
                </c:pt>
                <c:pt idx="7">
                  <c:v>62.913677100000008</c:v>
                </c:pt>
                <c:pt idx="8">
                  <c:v>62.776280700000001</c:v>
                </c:pt>
                <c:pt idx="9">
                  <c:v>64.487639999999999</c:v>
                </c:pt>
                <c:pt idx="10">
                  <c:v>62.164762199999998</c:v>
                </c:pt>
                <c:pt idx="11">
                  <c:v>61.759745500000008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41-4ED3-8BC6-54D2E55FA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0048"/>
        <c:axId val="141011584"/>
      </c:lineChart>
      <c:catAx>
        <c:axId val="1410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10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11584"/>
        <c:scaling>
          <c:orientation val="minMax"/>
          <c:max val="55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7.7734860407111285E-3"/>
              <c:y val="0.4838352457356604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1010048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10838807446386151"/>
          <c:y val="0.92987203079636471"/>
          <c:w val="0.78139536707289181"/>
          <c:h val="5.6926037335220725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EMPRESAS GENERADORAS CON MAYOR VENTA AL MERCADO LIBRE</a:t>
            </a:r>
            <a:r>
              <a:rPr lang="es-PE" sz="1000" baseline="0">
                <a:solidFill>
                  <a:schemeClr val="bg1"/>
                </a:solidFill>
              </a:rPr>
              <a:t> </a:t>
            </a:r>
            <a:r>
              <a:rPr lang="es-PE" sz="1000">
                <a:solidFill>
                  <a:schemeClr val="bg1"/>
                </a:solidFill>
              </a:rPr>
              <a:t>EN  MT</a:t>
            </a:r>
          </a:p>
        </c:rich>
      </c:tx>
      <c:layout>
        <c:manualLayout>
          <c:xMode val="edge"/>
          <c:yMode val="edge"/>
          <c:x val="0.1274246664001675"/>
          <c:y val="2.9305734546400529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7.7857798026073205E-2"/>
          <c:y val="0.15211112082259129"/>
          <c:w val="0.91828007932932465"/>
          <c:h val="0.72793379337672015"/>
        </c:manualLayout>
      </c:layout>
      <c:lineChart>
        <c:grouping val="standard"/>
        <c:varyColors val="0"/>
        <c:ser>
          <c:idx val="1"/>
          <c:order val="0"/>
          <c:tx>
            <c:strRef>
              <c:f>'5.3.5.5.1'!$T$203</c:f>
              <c:strCache>
                <c:ptCount val="1"/>
                <c:pt idx="0">
                  <c:v>KALLPA</c:v>
                </c:pt>
              </c:strCache>
            </c:strRef>
          </c:tx>
          <c:spPr>
            <a:ln w="25400"/>
          </c:spPr>
          <c:cat>
            <c:strRef>
              <c:f>'5.3.5.5.1'!$U$202:$AF$202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'5.3.5.5.1'!$U$203:$AF$203</c:f>
              <c:numCache>
                <c:formatCode>###0</c:formatCode>
                <c:ptCount val="12"/>
                <c:pt idx="0">
                  <c:v>124.828057</c:v>
                </c:pt>
                <c:pt idx="1">
                  <c:v>117.47671300000002</c:v>
                </c:pt>
                <c:pt idx="2">
                  <c:v>133.46222400000002</c:v>
                </c:pt>
                <c:pt idx="3">
                  <c:v>121.4242</c:v>
                </c:pt>
                <c:pt idx="4">
                  <c:v>126.27176399999999</c:v>
                </c:pt>
                <c:pt idx="5">
                  <c:v>122.018091</c:v>
                </c:pt>
                <c:pt idx="6">
                  <c:v>117.542472</c:v>
                </c:pt>
                <c:pt idx="7">
                  <c:v>116.94453500000002</c:v>
                </c:pt>
                <c:pt idx="8">
                  <c:v>121.59692300000002</c:v>
                </c:pt>
                <c:pt idx="9">
                  <c:v>126.63392</c:v>
                </c:pt>
                <c:pt idx="10">
                  <c:v>124.77949300000002</c:v>
                </c:pt>
                <c:pt idx="11">
                  <c:v>128.00111500000008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4-4576-B52B-C09436D7D71D}"/>
            </c:ext>
          </c:extLst>
        </c:ser>
        <c:ser>
          <c:idx val="0"/>
          <c:order val="1"/>
          <c:tx>
            <c:strRef>
              <c:f>'5.3.5.5.1'!$T$204</c:f>
              <c:strCache>
                <c:ptCount val="1"/>
                <c:pt idx="0">
                  <c:v>ENEL GENERACION</c:v>
                </c:pt>
              </c:strCache>
            </c:strRef>
          </c:tx>
          <c:spPr>
            <a:ln w="25400"/>
          </c:spPr>
          <c:cat>
            <c:strRef>
              <c:f>'5.3.5.5.1'!$U$202:$AF$202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'5.3.5.5.1'!$U$204:$AF$204</c:f>
              <c:numCache>
                <c:formatCode>###0</c:formatCode>
                <c:ptCount val="12"/>
                <c:pt idx="0">
                  <c:v>123.85694579999999</c:v>
                </c:pt>
                <c:pt idx="1">
                  <c:v>114.01588140000001</c:v>
                </c:pt>
                <c:pt idx="2">
                  <c:v>128.68927839999998</c:v>
                </c:pt>
                <c:pt idx="3">
                  <c:v>124.59947849999992</c:v>
                </c:pt>
                <c:pt idx="4">
                  <c:v>125.35363469999994</c:v>
                </c:pt>
                <c:pt idx="5">
                  <c:v>125.98581740000012</c:v>
                </c:pt>
                <c:pt idx="6">
                  <c:v>116.00192389999999</c:v>
                </c:pt>
                <c:pt idx="7">
                  <c:v>113.08846309999997</c:v>
                </c:pt>
                <c:pt idx="8">
                  <c:v>117.66037810000005</c:v>
                </c:pt>
                <c:pt idx="9">
                  <c:v>128.93953870000001</c:v>
                </c:pt>
                <c:pt idx="10">
                  <c:v>124.54751359999999</c:v>
                </c:pt>
                <c:pt idx="11">
                  <c:v>125.96189659999997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4-4576-B52B-C09436D7D71D}"/>
            </c:ext>
          </c:extLst>
        </c:ser>
        <c:ser>
          <c:idx val="2"/>
          <c:order val="2"/>
          <c:tx>
            <c:strRef>
              <c:f>'5.3.5.5.1'!$T$205</c:f>
              <c:strCache>
                <c:ptCount val="1"/>
                <c:pt idx="0">
                  <c:v>ENGIE</c:v>
                </c:pt>
              </c:strCache>
            </c:strRef>
          </c:tx>
          <c:spPr>
            <a:ln w="25400"/>
          </c:spPr>
          <c:cat>
            <c:strRef>
              <c:f>'5.3.5.5.1'!$U$202:$AF$202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'5.3.5.5.1'!$U$205:$AF$205</c:f>
              <c:numCache>
                <c:formatCode>###0</c:formatCode>
                <c:ptCount val="12"/>
                <c:pt idx="0">
                  <c:v>94.171217300000052</c:v>
                </c:pt>
                <c:pt idx="1">
                  <c:v>81.347411499999978</c:v>
                </c:pt>
                <c:pt idx="2">
                  <c:v>91.335602100000017</c:v>
                </c:pt>
                <c:pt idx="3">
                  <c:v>81.338566999999983</c:v>
                </c:pt>
                <c:pt idx="4">
                  <c:v>97.047995099999994</c:v>
                </c:pt>
                <c:pt idx="5">
                  <c:v>93.733940799999999</c:v>
                </c:pt>
                <c:pt idx="6">
                  <c:v>91.187504500000017</c:v>
                </c:pt>
                <c:pt idx="7">
                  <c:v>87.271864600000001</c:v>
                </c:pt>
                <c:pt idx="8">
                  <c:v>86.647235899999998</c:v>
                </c:pt>
                <c:pt idx="9">
                  <c:v>86.43338719999997</c:v>
                </c:pt>
                <c:pt idx="10">
                  <c:v>85.167774400000027</c:v>
                </c:pt>
                <c:pt idx="11">
                  <c:v>86.3096934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4-4576-B52B-C09436D7D71D}"/>
            </c:ext>
          </c:extLst>
        </c:ser>
        <c:ser>
          <c:idx val="3"/>
          <c:order val="3"/>
          <c:tx>
            <c:strRef>
              <c:f>'5.3.5.5.1'!$T$206</c:f>
              <c:strCache>
                <c:ptCount val="1"/>
                <c:pt idx="0">
                  <c:v>ATRIA</c:v>
                </c:pt>
              </c:strCache>
            </c:strRef>
          </c:tx>
          <c:spPr>
            <a:ln w="25400"/>
          </c:spPr>
          <c:cat>
            <c:strRef>
              <c:f>'5.3.5.5.1'!$U$202:$AF$202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'5.3.5.5.1'!$U$206:$AF$206</c:f>
              <c:numCache>
                <c:formatCode>###0</c:formatCode>
                <c:ptCount val="12"/>
                <c:pt idx="0">
                  <c:v>91.03800099999998</c:v>
                </c:pt>
                <c:pt idx="1">
                  <c:v>85.974970500000012</c:v>
                </c:pt>
                <c:pt idx="2">
                  <c:v>93.686633999999998</c:v>
                </c:pt>
                <c:pt idx="3">
                  <c:v>86.084534499999975</c:v>
                </c:pt>
                <c:pt idx="4">
                  <c:v>87.384270900000061</c:v>
                </c:pt>
                <c:pt idx="5">
                  <c:v>84.259582100000003</c:v>
                </c:pt>
                <c:pt idx="6">
                  <c:v>82.438104399999958</c:v>
                </c:pt>
                <c:pt idx="7">
                  <c:v>86.026047800000043</c:v>
                </c:pt>
                <c:pt idx="8">
                  <c:v>87.508561500000027</c:v>
                </c:pt>
                <c:pt idx="9">
                  <c:v>90.660948699999992</c:v>
                </c:pt>
                <c:pt idx="10">
                  <c:v>91.497995899999935</c:v>
                </c:pt>
                <c:pt idx="11">
                  <c:v>90.765504900000067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74-4576-B52B-C09436D7D71D}"/>
            </c:ext>
          </c:extLst>
        </c:ser>
        <c:ser>
          <c:idx val="4"/>
          <c:order val="4"/>
          <c:tx>
            <c:strRef>
              <c:f>'5.3.5.5.1'!$T$207</c:f>
              <c:strCache>
                <c:ptCount val="1"/>
                <c:pt idx="0">
                  <c:v>SHOUGANG</c:v>
                </c:pt>
              </c:strCache>
            </c:strRef>
          </c:tx>
          <c:spPr>
            <a:ln w="25400"/>
          </c:spPr>
          <c:marker>
            <c:symbol val="star"/>
            <c:size val="12"/>
          </c:marker>
          <c:cat>
            <c:strRef>
              <c:f>'5.3.5.5.1'!$U$202:$AF$202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'5.3.5.5.1'!$U$207:$AF$207</c:f>
              <c:numCache>
                <c:formatCode>###0</c:formatCode>
                <c:ptCount val="12"/>
                <c:pt idx="0">
                  <c:v>21.893518</c:v>
                </c:pt>
                <c:pt idx="1">
                  <c:v>25.208803</c:v>
                </c:pt>
                <c:pt idx="2">
                  <c:v>32.451450000000001</c:v>
                </c:pt>
                <c:pt idx="3">
                  <c:v>30.927506000000001</c:v>
                </c:pt>
                <c:pt idx="4">
                  <c:v>32.443455999999998</c:v>
                </c:pt>
                <c:pt idx="5">
                  <c:v>32.95214</c:v>
                </c:pt>
                <c:pt idx="6">
                  <c:v>34.132834000000003</c:v>
                </c:pt>
                <c:pt idx="7">
                  <c:v>36.327480999999999</c:v>
                </c:pt>
                <c:pt idx="8">
                  <c:v>32.612518999999999</c:v>
                </c:pt>
                <c:pt idx="9">
                  <c:v>34.040966999999995</c:v>
                </c:pt>
                <c:pt idx="10">
                  <c:v>35.267213999999996</c:v>
                </c:pt>
                <c:pt idx="11">
                  <c:v>33.146796999999999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74-4576-B52B-C09436D7D71D}"/>
            </c:ext>
          </c:extLst>
        </c:ser>
        <c:ser>
          <c:idx val="5"/>
          <c:order val="5"/>
          <c:tx>
            <c:strRef>
              <c:f>'5.3.5.5.1'!$T$208</c:f>
              <c:strCache>
                <c:ptCount val="1"/>
                <c:pt idx="0">
                  <c:v>INLAND</c:v>
                </c:pt>
              </c:strCache>
            </c:strRef>
          </c:tx>
          <c:spPr>
            <a:ln w="25400"/>
          </c:spPr>
          <c:cat>
            <c:strRef>
              <c:f>'5.3.5.5.1'!$U$202:$AF$202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'5.3.5.5.1'!$U$208:$AF$208</c:f>
              <c:numCache>
                <c:formatCode>###0</c:formatCode>
                <c:ptCount val="12"/>
                <c:pt idx="0">
                  <c:v>24.451088700000003</c:v>
                </c:pt>
                <c:pt idx="1">
                  <c:v>24.348566800000004</c:v>
                </c:pt>
                <c:pt idx="2">
                  <c:v>27.194397000000009</c:v>
                </c:pt>
                <c:pt idx="3">
                  <c:v>24.602133800000011</c:v>
                </c:pt>
                <c:pt idx="4">
                  <c:v>24.139205300000011</c:v>
                </c:pt>
                <c:pt idx="5">
                  <c:v>23.649988400000002</c:v>
                </c:pt>
                <c:pt idx="6">
                  <c:v>22.520644899999994</c:v>
                </c:pt>
                <c:pt idx="7">
                  <c:v>23.247597500000001</c:v>
                </c:pt>
                <c:pt idx="8">
                  <c:v>23.630419100000001</c:v>
                </c:pt>
                <c:pt idx="9">
                  <c:v>24.524727599999999</c:v>
                </c:pt>
                <c:pt idx="10">
                  <c:v>24.743298499999998</c:v>
                </c:pt>
                <c:pt idx="11">
                  <c:v>24.1891739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74-4576-B52B-C09436D7D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60544"/>
        <c:axId val="143662080"/>
      </c:lineChart>
      <c:catAx>
        <c:axId val="1436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36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62080"/>
        <c:scaling>
          <c:orientation val="minMax"/>
          <c:max val="14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8.9820084870814861E-4"/>
              <c:y val="0.39416502085014132"/>
            </c:manualLayout>
          </c:layout>
          <c:overlay val="0"/>
        </c:title>
        <c:numFmt formatCode="#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366054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1315941796020985"/>
          <c:y val="0.94945408690354205"/>
          <c:w val="0.57876448583461959"/>
          <c:h val="3.946070352697017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DISTRIBUIDORAS CON MAYOR VENTA  AL MERCADO LIBRE EN AT</a:t>
            </a:r>
          </a:p>
        </c:rich>
      </c:tx>
      <c:layout>
        <c:manualLayout>
          <c:xMode val="edge"/>
          <c:yMode val="edge"/>
          <c:x val="0.24494287747445787"/>
          <c:y val="5.5330264533722029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0510046367851623"/>
          <c:y val="0.16863164618349141"/>
          <c:w val="0.84389489953632146"/>
          <c:h val="0.65100493110452262"/>
        </c:manualLayout>
      </c:layout>
      <c:lineChart>
        <c:grouping val="standard"/>
        <c:varyColors val="0"/>
        <c:ser>
          <c:idx val="0"/>
          <c:order val="0"/>
          <c:tx>
            <c:strRef>
              <c:f>'5.3.5.5.2'!$T$79</c:f>
              <c:strCache>
                <c:ptCount val="1"/>
                <c:pt idx="0">
                  <c:v>ENEL DISTRIBUCION</c:v>
                </c:pt>
              </c:strCache>
            </c:strRef>
          </c:tx>
          <c:spPr>
            <a:ln w="38100"/>
          </c:spPr>
          <c:cat>
            <c:strRef>
              <c:f>'5.3.5.5.2'!$U$78:$AF$78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'5.3.5.5.2'!$U$79:$AF$79</c:f>
              <c:numCache>
                <c:formatCode>#,##0.00</c:formatCode>
                <c:ptCount val="12"/>
                <c:pt idx="0">
                  <c:v>11.906013199999999</c:v>
                </c:pt>
                <c:pt idx="1">
                  <c:v>11.0286668</c:v>
                </c:pt>
                <c:pt idx="2">
                  <c:v>11.339404900000002</c:v>
                </c:pt>
                <c:pt idx="3">
                  <c:v>9.7882391000000002</c:v>
                </c:pt>
                <c:pt idx="4">
                  <c:v>10.379060500000001</c:v>
                </c:pt>
                <c:pt idx="5">
                  <c:v>10.173135</c:v>
                </c:pt>
                <c:pt idx="6">
                  <c:v>10.433607900000002</c:v>
                </c:pt>
                <c:pt idx="7">
                  <c:v>10.824710400000001</c:v>
                </c:pt>
                <c:pt idx="8">
                  <c:v>10.594136899999999</c:v>
                </c:pt>
                <c:pt idx="9">
                  <c:v>9.2037113999999995</c:v>
                </c:pt>
                <c:pt idx="10">
                  <c:v>11.6025711</c:v>
                </c:pt>
                <c:pt idx="11">
                  <c:v>11.036597100000002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2-4A87-B13E-3FAAF03C3ED7}"/>
            </c:ext>
          </c:extLst>
        </c:ser>
        <c:ser>
          <c:idx val="1"/>
          <c:order val="1"/>
          <c:tx>
            <c:strRef>
              <c:f>'5.3.5.5.2'!$T$80</c:f>
              <c:strCache>
                <c:ptCount val="1"/>
                <c:pt idx="0">
                  <c:v>ELNM</c:v>
                </c:pt>
              </c:strCache>
            </c:strRef>
          </c:tx>
          <c:spPr>
            <a:ln w="41275"/>
          </c:spPr>
          <c:marker>
            <c:symbol val="square"/>
            <c:size val="9"/>
          </c:marker>
          <c:dPt>
            <c:idx val="4"/>
            <c:marker>
              <c:spPr>
                <a:ln w="0"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4E2-4A87-B13E-3FAAF03C3ED7}"/>
              </c:ext>
            </c:extLst>
          </c:dPt>
          <c:cat>
            <c:strRef>
              <c:f>'5.3.5.5.2'!$U$78:$AF$78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'5.3.5.5.2'!$U$80:$AF$80</c:f>
              <c:numCache>
                <c:formatCode>#,##0.00</c:formatCode>
                <c:ptCount val="12"/>
                <c:pt idx="0">
                  <c:v>7.7099658999999994</c:v>
                </c:pt>
                <c:pt idx="1">
                  <c:v>6.9160471999999995</c:v>
                </c:pt>
                <c:pt idx="2">
                  <c:v>7.2708664000000001</c:v>
                </c:pt>
                <c:pt idx="3">
                  <c:v>7.3642364000000002</c:v>
                </c:pt>
                <c:pt idx="4">
                  <c:v>8.0173215999999989</c:v>
                </c:pt>
                <c:pt idx="5">
                  <c:v>8.3448916000000004</c:v>
                </c:pt>
                <c:pt idx="6">
                  <c:v>8.9063689000000004</c:v>
                </c:pt>
                <c:pt idx="7">
                  <c:v>8.7727205000000001</c:v>
                </c:pt>
                <c:pt idx="8">
                  <c:v>8.4386311000000003</c:v>
                </c:pt>
                <c:pt idx="9">
                  <c:v>8.2191161999999984</c:v>
                </c:pt>
                <c:pt idx="10">
                  <c:v>8.0595835000000005</c:v>
                </c:pt>
                <c:pt idx="11">
                  <c:v>8.7271173000000015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2-4A87-B13E-3FAAF03C3ED7}"/>
            </c:ext>
          </c:extLst>
        </c:ser>
        <c:ser>
          <c:idx val="2"/>
          <c:order val="2"/>
          <c:tx>
            <c:strRef>
              <c:f>'5.3.5.5.2'!$T$81</c:f>
              <c:strCache>
                <c:ptCount val="1"/>
                <c:pt idx="0">
                  <c:v>ELOR</c:v>
                </c:pt>
              </c:strCache>
            </c:strRef>
          </c:tx>
          <c:spPr>
            <a:ln w="44450"/>
          </c:spPr>
          <c:marker>
            <c:symbol val="triangle"/>
            <c:size val="9"/>
          </c:marker>
          <c:cat>
            <c:strRef>
              <c:f>'5.3.5.5.2'!$U$78:$AF$78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'5.3.5.5.2'!$U$81:$AF$81</c:f>
              <c:numCache>
                <c:formatCode>#,##0.00</c:formatCode>
                <c:ptCount val="12"/>
                <c:pt idx="0">
                  <c:v>3.5326949999999999</c:v>
                </c:pt>
                <c:pt idx="1">
                  <c:v>3.0843653</c:v>
                </c:pt>
                <c:pt idx="2">
                  <c:v>3.2266613999999998</c:v>
                </c:pt>
                <c:pt idx="3">
                  <c:v>3.087825</c:v>
                </c:pt>
                <c:pt idx="4">
                  <c:v>3.2734497999999999</c:v>
                </c:pt>
                <c:pt idx="5">
                  <c:v>3.3068152999999998</c:v>
                </c:pt>
                <c:pt idx="6">
                  <c:v>3.2293877000000002</c:v>
                </c:pt>
                <c:pt idx="7">
                  <c:v>3.2316899000000001</c:v>
                </c:pt>
                <c:pt idx="8">
                  <c:v>3.1434403999999998</c:v>
                </c:pt>
                <c:pt idx="9">
                  <c:v>3.2010160999999999</c:v>
                </c:pt>
                <c:pt idx="10">
                  <c:v>3.2346648999999998</c:v>
                </c:pt>
                <c:pt idx="11">
                  <c:v>3.0088591999999998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E2-4A87-B13E-3FAAF03C3ED7}"/>
            </c:ext>
          </c:extLst>
        </c:ser>
        <c:ser>
          <c:idx val="3"/>
          <c:order val="3"/>
          <c:tx>
            <c:strRef>
              <c:f>'5.3.5.5.2'!$T$82</c:f>
              <c:strCache>
                <c:ptCount val="1"/>
                <c:pt idx="0">
                  <c:v>ELSE</c:v>
                </c:pt>
              </c:strCache>
            </c:strRef>
          </c:tx>
          <c:spPr>
            <a:ln w="44450"/>
          </c:spPr>
          <c:cat>
            <c:strRef>
              <c:f>'5.3.5.5.2'!$U$78:$AF$78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'5.3.5.5.2'!$U$82:$AF$82</c:f>
              <c:numCache>
                <c:formatCode>#,##0.00</c:formatCode>
                <c:ptCount val="12"/>
                <c:pt idx="0">
                  <c:v>2.0107355</c:v>
                </c:pt>
                <c:pt idx="1">
                  <c:v>1.7475027999999999</c:v>
                </c:pt>
                <c:pt idx="2">
                  <c:v>1.9730565</c:v>
                </c:pt>
                <c:pt idx="3">
                  <c:v>1.9322223000000001</c:v>
                </c:pt>
                <c:pt idx="4">
                  <c:v>2.0349013999999999</c:v>
                </c:pt>
                <c:pt idx="5">
                  <c:v>1.9994654999999999</c:v>
                </c:pt>
                <c:pt idx="6">
                  <c:v>2.1003626</c:v>
                </c:pt>
                <c:pt idx="7">
                  <c:v>2.1905473999999998</c:v>
                </c:pt>
                <c:pt idx="8">
                  <c:v>2.0799140999999999</c:v>
                </c:pt>
                <c:pt idx="9">
                  <c:v>2.2113771999999998</c:v>
                </c:pt>
                <c:pt idx="10">
                  <c:v>2.1818776999999998</c:v>
                </c:pt>
                <c:pt idx="11">
                  <c:v>2.1868124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E2-4A87-B13E-3FAAF03C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99552"/>
        <c:axId val="145001088"/>
      </c:lineChart>
      <c:catAx>
        <c:axId val="1449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5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001088"/>
        <c:scaling>
          <c:orientation val="minMax"/>
          <c:max val="1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472969060685596E-2"/>
              <c:y val="0.4766838938947064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499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882229287629665"/>
          <c:y val="0.93524455166420917"/>
          <c:w val="0.43230430368274336"/>
          <c:h val="4.169678364309108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 DISTRIBUIDORAS CON MAYOR VENTA AL 
     MERCADO LIBRE  EN MT</a:t>
            </a:r>
          </a:p>
        </c:rich>
      </c:tx>
      <c:layout>
        <c:manualLayout>
          <c:xMode val="edge"/>
          <c:yMode val="edge"/>
          <c:x val="0.32490771620822834"/>
          <c:y val="3.9374028117636121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049870111894726"/>
          <c:y val="0.16981151631080058"/>
          <c:w val="0.84383310243538601"/>
          <c:h val="0.71030363936211116"/>
        </c:manualLayout>
      </c:layout>
      <c:lineChart>
        <c:grouping val="standard"/>
        <c:varyColors val="0"/>
        <c:ser>
          <c:idx val="0"/>
          <c:order val="0"/>
          <c:tx>
            <c:strRef>
              <c:f>'5.3.5.5.2'!$T$92</c:f>
              <c:strCache>
                <c:ptCount val="1"/>
                <c:pt idx="0">
                  <c:v>ENEL DISTRIBUCION</c:v>
                </c:pt>
              </c:strCache>
            </c:strRef>
          </c:tx>
          <c:spPr>
            <a:ln w="38100"/>
          </c:spPr>
          <c:cat>
            <c:strRef>
              <c:f>'5.3.5.5.2'!$U$91:$AF$91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'5.3.5.5.2'!$U$92:$AF$92</c:f>
              <c:numCache>
                <c:formatCode>#,##0.00</c:formatCode>
                <c:ptCount val="12"/>
                <c:pt idx="0">
                  <c:v>157.27050640000004</c:v>
                </c:pt>
                <c:pt idx="1">
                  <c:v>150.06683770000006</c:v>
                </c:pt>
                <c:pt idx="2">
                  <c:v>164.31678350000004</c:v>
                </c:pt>
                <c:pt idx="3">
                  <c:v>147.50573400000007</c:v>
                </c:pt>
                <c:pt idx="4">
                  <c:v>162.27722690000002</c:v>
                </c:pt>
                <c:pt idx="5">
                  <c:v>154.26983140000004</c:v>
                </c:pt>
                <c:pt idx="6">
                  <c:v>153.51273660000004</c:v>
                </c:pt>
                <c:pt idx="7">
                  <c:v>155.73494100000005</c:v>
                </c:pt>
                <c:pt idx="8">
                  <c:v>153.89990109999991</c:v>
                </c:pt>
                <c:pt idx="9">
                  <c:v>156.7349222</c:v>
                </c:pt>
                <c:pt idx="10">
                  <c:v>160.69689670000028</c:v>
                </c:pt>
                <c:pt idx="11">
                  <c:v>164.88912509999997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D-4CB3-B684-F8B87C477015}"/>
            </c:ext>
          </c:extLst>
        </c:ser>
        <c:ser>
          <c:idx val="1"/>
          <c:order val="1"/>
          <c:tx>
            <c:strRef>
              <c:f>'5.3.5.5.2'!$T$93</c:f>
              <c:strCache>
                <c:ptCount val="1"/>
                <c:pt idx="0">
                  <c:v>ENOSA</c:v>
                </c:pt>
              </c:strCache>
            </c:strRef>
          </c:tx>
          <c:spPr>
            <a:ln w="38100"/>
          </c:spPr>
          <c:cat>
            <c:strRef>
              <c:f>'5.3.5.5.2'!$U$91:$AF$91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'5.3.5.5.2'!$U$93:$AF$93</c:f>
              <c:numCache>
                <c:formatCode>#,##0.00</c:formatCode>
                <c:ptCount val="12"/>
                <c:pt idx="0">
                  <c:v>32.681273500000003</c:v>
                </c:pt>
                <c:pt idx="1">
                  <c:v>28.785355499999998</c:v>
                </c:pt>
                <c:pt idx="2">
                  <c:v>29.541005900000005</c:v>
                </c:pt>
                <c:pt idx="3">
                  <c:v>25.644349200000001</c:v>
                </c:pt>
                <c:pt idx="4">
                  <c:v>24.092566599999998</c:v>
                </c:pt>
                <c:pt idx="5">
                  <c:v>22.199119600000003</c:v>
                </c:pt>
                <c:pt idx="6">
                  <c:v>21.676858800000002</c:v>
                </c:pt>
                <c:pt idx="7">
                  <c:v>20.341847999999999</c:v>
                </c:pt>
                <c:pt idx="8">
                  <c:v>21.8720997</c:v>
                </c:pt>
                <c:pt idx="9">
                  <c:v>25.958843600000002</c:v>
                </c:pt>
                <c:pt idx="10">
                  <c:v>31.1860733</c:v>
                </c:pt>
                <c:pt idx="11">
                  <c:v>34.377869099999991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D-4CB3-B684-F8B87C477015}"/>
            </c:ext>
          </c:extLst>
        </c:ser>
        <c:ser>
          <c:idx val="2"/>
          <c:order val="2"/>
          <c:tx>
            <c:strRef>
              <c:f>'5.3.5.5.2'!$T$94</c:f>
              <c:strCache>
                <c:ptCount val="1"/>
                <c:pt idx="0">
                  <c:v>COELVISA</c:v>
                </c:pt>
              </c:strCache>
            </c:strRef>
          </c:tx>
          <c:spPr>
            <a:ln w="38100"/>
          </c:spPr>
          <c:cat>
            <c:strRef>
              <c:f>'5.3.5.5.2'!$U$91:$AF$91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'5.3.5.5.2'!$U$94:$AF$94</c:f>
              <c:numCache>
                <c:formatCode>#,##0.00</c:formatCode>
                <c:ptCount val="12"/>
                <c:pt idx="0">
                  <c:v>27.428790100000004</c:v>
                </c:pt>
                <c:pt idx="1">
                  <c:v>24.877105900000004</c:v>
                </c:pt>
                <c:pt idx="2">
                  <c:v>27.991587299999999</c:v>
                </c:pt>
                <c:pt idx="3">
                  <c:v>23.671946199999997</c:v>
                </c:pt>
                <c:pt idx="4">
                  <c:v>24.088904600000003</c:v>
                </c:pt>
                <c:pt idx="5">
                  <c:v>21.063317000000005</c:v>
                </c:pt>
                <c:pt idx="6">
                  <c:v>20.2412244</c:v>
                </c:pt>
                <c:pt idx="7">
                  <c:v>22.012126900000005</c:v>
                </c:pt>
                <c:pt idx="8">
                  <c:v>24.039872799999994</c:v>
                </c:pt>
                <c:pt idx="9">
                  <c:v>26.543249799999998</c:v>
                </c:pt>
                <c:pt idx="10">
                  <c:v>28.312802900000001</c:v>
                </c:pt>
                <c:pt idx="11">
                  <c:v>30.051366500000007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FD-4CB3-B684-F8B87C477015}"/>
            </c:ext>
          </c:extLst>
        </c:ser>
        <c:ser>
          <c:idx val="3"/>
          <c:order val="3"/>
          <c:tx>
            <c:strRef>
              <c:f>'5.3.5.5.2'!$T$95</c:f>
              <c:strCache>
                <c:ptCount val="1"/>
                <c:pt idx="0">
                  <c:v>LUZ DEL SUR</c:v>
                </c:pt>
              </c:strCache>
            </c:strRef>
          </c:tx>
          <c:spPr>
            <a:ln w="38100"/>
          </c:spPr>
          <c:cat>
            <c:strRef>
              <c:f>'5.3.5.5.2'!$U$91:$AF$91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'5.3.5.5.2'!$U$95:$AF$95</c:f>
              <c:numCache>
                <c:formatCode>#,##0.00</c:formatCode>
                <c:ptCount val="12"/>
                <c:pt idx="0">
                  <c:v>13.979364400000005</c:v>
                </c:pt>
                <c:pt idx="1">
                  <c:v>13.920620999999995</c:v>
                </c:pt>
                <c:pt idx="2">
                  <c:v>15.995842600000005</c:v>
                </c:pt>
                <c:pt idx="3">
                  <c:v>15.227755599999998</c:v>
                </c:pt>
                <c:pt idx="4">
                  <c:v>19.575047699999999</c:v>
                </c:pt>
                <c:pt idx="5">
                  <c:v>19.339858</c:v>
                </c:pt>
                <c:pt idx="6">
                  <c:v>21.738295699999995</c:v>
                </c:pt>
                <c:pt idx="7">
                  <c:v>28.921720299999993</c:v>
                </c:pt>
                <c:pt idx="8">
                  <c:v>29.597642700000009</c:v>
                </c:pt>
                <c:pt idx="9">
                  <c:v>30.490263800000001</c:v>
                </c:pt>
                <c:pt idx="10">
                  <c:v>32.418006399999989</c:v>
                </c:pt>
                <c:pt idx="11">
                  <c:v>33.557196900000008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FD-4CB3-B684-F8B87C477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30528"/>
        <c:axId val="146031744"/>
      </c:lineChart>
      <c:catAx>
        <c:axId val="1450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03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031744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1329880556374305E-2"/>
              <c:y val="0.458712503820571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50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398254389281975E-2"/>
          <c:y val="0.94182628311686933"/>
          <c:w val="0.84120852807837521"/>
          <c:h val="4.716976921322912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DISTRIBUIDORAS CON MAYOR VENTA AL MERCADO REGULADO  EN AT</a:t>
            </a:r>
          </a:p>
        </c:rich>
      </c:tx>
      <c:layout>
        <c:manualLayout>
          <c:xMode val="edge"/>
          <c:yMode val="edge"/>
          <c:x val="0.19518706552768447"/>
          <c:y val="4.3683619830876513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070528967254408"/>
          <c:y val="0.1709741550695825"/>
          <c:w val="0.85012594458438284"/>
          <c:h val="0.65805168986083495"/>
        </c:manualLayout>
      </c:layout>
      <c:lineChart>
        <c:grouping val="standard"/>
        <c:varyColors val="0"/>
        <c:ser>
          <c:idx val="0"/>
          <c:order val="0"/>
          <c:tx>
            <c:strRef>
              <c:f>'5.3.5.5.3'!$T$141</c:f>
              <c:strCache>
                <c:ptCount val="1"/>
                <c:pt idx="0">
                  <c:v>ELNM</c:v>
                </c:pt>
              </c:strCache>
            </c:strRef>
          </c:tx>
          <c:spPr>
            <a:ln w="38100"/>
          </c:spPr>
          <c:cat>
            <c:strRef>
              <c:f>'5.3.5.5.3'!$U$140:$AF$140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'5.3.5.5.3'!$U$141:$AF$141</c:f>
              <c:numCache>
                <c:formatCode>0.00</c:formatCode>
                <c:ptCount val="12"/>
                <c:pt idx="0">
                  <c:v>0.18708630000000001</c:v>
                </c:pt>
                <c:pt idx="1">
                  <c:v>0.13736039999999999</c:v>
                </c:pt>
                <c:pt idx="2">
                  <c:v>0.102909</c:v>
                </c:pt>
                <c:pt idx="3">
                  <c:v>0.1443432</c:v>
                </c:pt>
                <c:pt idx="4">
                  <c:v>0.18261970000000005</c:v>
                </c:pt>
                <c:pt idx="5">
                  <c:v>0.16998830000000001</c:v>
                </c:pt>
                <c:pt idx="6">
                  <c:v>0.2027331</c:v>
                </c:pt>
                <c:pt idx="7">
                  <c:v>0.19605629999999999</c:v>
                </c:pt>
                <c:pt idx="8">
                  <c:v>0.12687290000000001</c:v>
                </c:pt>
                <c:pt idx="9">
                  <c:v>0.14008090000000001</c:v>
                </c:pt>
                <c:pt idx="10">
                  <c:v>0.13963500000000001</c:v>
                </c:pt>
                <c:pt idx="11">
                  <c:v>0.14521139999999999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9-4121-B422-A4D2755AD59A}"/>
            </c:ext>
          </c:extLst>
        </c:ser>
        <c:ser>
          <c:idx val="1"/>
          <c:order val="1"/>
          <c:tx>
            <c:strRef>
              <c:f>'5.3.5.5.3'!$T$142</c:f>
              <c:strCache>
                <c:ptCount val="1"/>
                <c:pt idx="0">
                  <c:v>SEAL</c:v>
                </c:pt>
              </c:strCache>
            </c:strRef>
          </c:tx>
          <c:spPr>
            <a:ln w="38100"/>
          </c:spPr>
          <c:cat>
            <c:strRef>
              <c:f>'5.3.5.5.3'!$U$140:$AF$140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'5.3.5.5.3'!$U$142:$AF$142</c:f>
              <c:numCache>
                <c:formatCode>0.00</c:formatCode>
                <c:ptCount val="12"/>
                <c:pt idx="0">
                  <c:v>6.1482000000000002E-2</c:v>
                </c:pt>
                <c:pt idx="1">
                  <c:v>5.6112000000000002E-2</c:v>
                </c:pt>
                <c:pt idx="2">
                  <c:v>6.9072999999999996E-2</c:v>
                </c:pt>
                <c:pt idx="3">
                  <c:v>7.0217000000000002E-2</c:v>
                </c:pt>
                <c:pt idx="4">
                  <c:v>7.3252999999999999E-2</c:v>
                </c:pt>
                <c:pt idx="5">
                  <c:v>7.6939999999999995E-2</c:v>
                </c:pt>
                <c:pt idx="6">
                  <c:v>7.4663999999999994E-2</c:v>
                </c:pt>
                <c:pt idx="7">
                  <c:v>7.2215000000000001E-2</c:v>
                </c:pt>
                <c:pt idx="8">
                  <c:v>6.4763000000000001E-2</c:v>
                </c:pt>
                <c:pt idx="9">
                  <c:v>6.7176E-2</c:v>
                </c:pt>
                <c:pt idx="10">
                  <c:v>6.0319999999999999E-2</c:v>
                </c:pt>
                <c:pt idx="11">
                  <c:v>6.1467000000000001E-2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9-4121-B422-A4D2755AD59A}"/>
            </c:ext>
          </c:extLst>
        </c:ser>
        <c:ser>
          <c:idx val="2"/>
          <c:order val="2"/>
          <c:tx>
            <c:strRef>
              <c:f>'5.3.5.5.3'!$T$143</c:f>
              <c:strCache>
                <c:ptCount val="1"/>
                <c:pt idx="0">
                  <c:v>ELC</c:v>
                </c:pt>
              </c:strCache>
            </c:strRef>
          </c:tx>
          <c:cat>
            <c:strRef>
              <c:f>'5.3.5.5.3'!$U$140:$AF$140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'5.3.5.5.3'!$U$143:$AF$143</c:f>
              <c:numCache>
                <c:formatCode>0.00</c:formatCode>
                <c:ptCount val="12"/>
                <c:pt idx="0">
                  <c:v>4.3134000000000002E-3</c:v>
                </c:pt>
                <c:pt idx="1">
                  <c:v>2.9421E-3</c:v>
                </c:pt>
                <c:pt idx="2">
                  <c:v>2.3998999999999999E-2</c:v>
                </c:pt>
                <c:pt idx="3">
                  <c:v>1.55056E-2</c:v>
                </c:pt>
                <c:pt idx="4">
                  <c:v>2.2303000000000002E-3</c:v>
                </c:pt>
                <c:pt idx="5">
                  <c:v>6.9915000000000003E-3</c:v>
                </c:pt>
                <c:pt idx="6">
                  <c:v>9.4211999999999994E-3</c:v>
                </c:pt>
                <c:pt idx="7">
                  <c:v>9.4713999999999996E-3</c:v>
                </c:pt>
                <c:pt idx="8">
                  <c:v>9.0728000000000007E-3</c:v>
                </c:pt>
                <c:pt idx="9">
                  <c:v>3.6273600000000003E-2</c:v>
                </c:pt>
                <c:pt idx="10">
                  <c:v>8.9312000000000002E-3</c:v>
                </c:pt>
                <c:pt idx="11">
                  <c:v>9.0407999999999999E-3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7-42FD-89F7-E0BDA0383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48832"/>
        <c:axId val="146250368"/>
      </c:lineChart>
      <c:catAx>
        <c:axId val="1462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5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250368"/>
        <c:scaling>
          <c:orientation val="minMax"/>
          <c:max val="0.30000000000000004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7585629103095279E-2"/>
              <c:y val="0.4219123288321991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48832"/>
        <c:crosses val="autoZero"/>
        <c:crossBetween val="between"/>
        <c:majorUnit val="0.30000000000000004"/>
      </c:valAx>
    </c:plotArea>
    <c:legend>
      <c:legendPos val="r"/>
      <c:layout>
        <c:manualLayout>
          <c:xMode val="edge"/>
          <c:yMode val="edge"/>
          <c:x val="0.1240094016326897"/>
          <c:y val="0.89601827549334112"/>
          <c:w val="0.78185383578726331"/>
          <c:h val="0.10371357426475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DISTRIBUIDORAS CON MAYOR VENTA AL MERCADO REGULADO EN MT</a:t>
            </a:r>
          </a:p>
        </c:rich>
      </c:tx>
      <c:layout>
        <c:manualLayout>
          <c:xMode val="edge"/>
          <c:yMode val="edge"/>
          <c:x val="0.19183626589105648"/>
          <c:y val="5.6589297890738979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8.1202145528795414E-2"/>
          <c:y val="0.18072324595892547"/>
          <c:w val="0.8844420022437719"/>
          <c:h val="0.68691813607438745"/>
        </c:manualLayout>
      </c:layout>
      <c:lineChart>
        <c:grouping val="standard"/>
        <c:varyColors val="0"/>
        <c:ser>
          <c:idx val="0"/>
          <c:order val="0"/>
          <c:tx>
            <c:strRef>
              <c:f>'5.3.5.5.3'!$T$181</c:f>
              <c:strCache>
                <c:ptCount val="1"/>
                <c:pt idx="0">
                  <c:v>LUZ DEL SUR</c:v>
                </c:pt>
              </c:strCache>
            </c:strRef>
          </c:tx>
          <c:spPr>
            <a:ln w="38100"/>
          </c:spPr>
          <c:cat>
            <c:strRef>
              <c:f>'5.3.5.5.3'!$U$180:$AF$180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'5.3.5.5.3'!$U$181:$AF$181</c:f>
              <c:numCache>
                <c:formatCode>###0.000</c:formatCode>
                <c:ptCount val="12"/>
                <c:pt idx="0">
                  <c:v>81.002881900000034</c:v>
                </c:pt>
                <c:pt idx="1">
                  <c:v>88.560173930000005</c:v>
                </c:pt>
                <c:pt idx="2">
                  <c:v>80.074497820000033</c:v>
                </c:pt>
                <c:pt idx="3">
                  <c:v>80.487800599999957</c:v>
                </c:pt>
                <c:pt idx="4">
                  <c:v>75.794018600000001</c:v>
                </c:pt>
                <c:pt idx="5">
                  <c:v>75.449677049999877</c:v>
                </c:pt>
                <c:pt idx="6">
                  <c:v>69.348850630000015</c:v>
                </c:pt>
                <c:pt idx="7">
                  <c:v>71.246809599999906</c:v>
                </c:pt>
                <c:pt idx="8">
                  <c:v>72.935191900000007</c:v>
                </c:pt>
                <c:pt idx="9">
                  <c:v>70.704963999999975</c:v>
                </c:pt>
                <c:pt idx="10">
                  <c:v>74.373585799999944</c:v>
                </c:pt>
                <c:pt idx="11">
                  <c:v>74.892289500000089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1-4014-B311-985FDD7F9B2F}"/>
            </c:ext>
          </c:extLst>
        </c:ser>
        <c:ser>
          <c:idx val="1"/>
          <c:order val="1"/>
          <c:tx>
            <c:strRef>
              <c:f>'5.3.5.5.3'!$T$182</c:f>
              <c:strCache>
                <c:ptCount val="1"/>
                <c:pt idx="0">
                  <c:v>ENDIS</c:v>
                </c:pt>
              </c:strCache>
            </c:strRef>
          </c:tx>
          <c:spPr>
            <a:ln w="38100"/>
          </c:spPr>
          <c:cat>
            <c:strRef>
              <c:f>'5.3.5.5.3'!$U$180:$AF$180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'5.3.5.5.3'!$U$182:$AF$182</c:f>
              <c:numCache>
                <c:formatCode>###0.000</c:formatCode>
                <c:ptCount val="12"/>
                <c:pt idx="0">
                  <c:v>56.531463799999997</c:v>
                </c:pt>
                <c:pt idx="1">
                  <c:v>60.934500199999974</c:v>
                </c:pt>
                <c:pt idx="2">
                  <c:v>59.208836299999952</c:v>
                </c:pt>
                <c:pt idx="3">
                  <c:v>61.115026900000011</c:v>
                </c:pt>
                <c:pt idx="4">
                  <c:v>55.29192819999993</c:v>
                </c:pt>
                <c:pt idx="5">
                  <c:v>57.518969400000046</c:v>
                </c:pt>
                <c:pt idx="6">
                  <c:v>56.261447199999964</c:v>
                </c:pt>
                <c:pt idx="7">
                  <c:v>52.288781300000011</c:v>
                </c:pt>
                <c:pt idx="8">
                  <c:v>58.31843549999995</c:v>
                </c:pt>
                <c:pt idx="9">
                  <c:v>57.703459599999924</c:v>
                </c:pt>
                <c:pt idx="10">
                  <c:v>55.78934079999992</c:v>
                </c:pt>
                <c:pt idx="11">
                  <c:v>58.078119899999955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1-4014-B311-985FDD7F9B2F}"/>
            </c:ext>
          </c:extLst>
        </c:ser>
        <c:ser>
          <c:idx val="2"/>
          <c:order val="2"/>
          <c:tx>
            <c:strRef>
              <c:f>'5.3.5.5.3'!$T$183</c:f>
              <c:strCache>
                <c:ptCount val="1"/>
                <c:pt idx="0">
                  <c:v>ELNM</c:v>
                </c:pt>
              </c:strCache>
            </c:strRef>
          </c:tx>
          <c:spPr>
            <a:ln w="38100"/>
          </c:spPr>
          <c:cat>
            <c:strRef>
              <c:f>'5.3.5.5.3'!$U$180:$AF$180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'5.3.5.5.3'!$U$183:$AF$183</c:f>
              <c:numCache>
                <c:formatCode>###0.000</c:formatCode>
                <c:ptCount val="12"/>
                <c:pt idx="0">
                  <c:v>30.30870579999997</c:v>
                </c:pt>
                <c:pt idx="1">
                  <c:v>27.347694300000065</c:v>
                </c:pt>
                <c:pt idx="2">
                  <c:v>30.527047799999991</c:v>
                </c:pt>
                <c:pt idx="3">
                  <c:v>27.762653400000026</c:v>
                </c:pt>
                <c:pt idx="4">
                  <c:v>28.590509900000018</c:v>
                </c:pt>
                <c:pt idx="5">
                  <c:v>27.348829900000002</c:v>
                </c:pt>
                <c:pt idx="6">
                  <c:v>27.670291200000037</c:v>
                </c:pt>
                <c:pt idx="7">
                  <c:v>27.956368100000009</c:v>
                </c:pt>
                <c:pt idx="8">
                  <c:v>28.013779999999993</c:v>
                </c:pt>
                <c:pt idx="9">
                  <c:v>29.141492900000021</c:v>
                </c:pt>
                <c:pt idx="10">
                  <c:v>29.19118019999998</c:v>
                </c:pt>
                <c:pt idx="11">
                  <c:v>29.928163800000004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11-4014-B311-985FDD7F9B2F}"/>
            </c:ext>
          </c:extLst>
        </c:ser>
        <c:ser>
          <c:idx val="3"/>
          <c:order val="3"/>
          <c:tx>
            <c:strRef>
              <c:f>'5.3.5.5.3'!$T$184</c:f>
              <c:strCache>
                <c:ptCount val="1"/>
                <c:pt idx="0">
                  <c:v>ENOSA</c:v>
                </c:pt>
              </c:strCache>
            </c:strRef>
          </c:tx>
          <c:spPr>
            <a:ln w="38100"/>
          </c:spPr>
          <c:cat>
            <c:strRef>
              <c:f>'5.3.5.5.3'!$U$180:$AF$180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'5.3.5.5.3'!$U$184:$AF$184</c:f>
              <c:numCache>
                <c:formatCode>###0.000</c:formatCode>
                <c:ptCount val="12"/>
                <c:pt idx="0">
                  <c:v>23.831950999999993</c:v>
                </c:pt>
                <c:pt idx="1">
                  <c:v>20.896726099999999</c:v>
                </c:pt>
                <c:pt idx="2">
                  <c:v>23.480721200000026</c:v>
                </c:pt>
                <c:pt idx="3">
                  <c:v>22.063529700000011</c:v>
                </c:pt>
                <c:pt idx="4">
                  <c:v>21.03736410000004</c:v>
                </c:pt>
                <c:pt idx="5">
                  <c:v>20.043576999999967</c:v>
                </c:pt>
                <c:pt idx="6">
                  <c:v>20.612474500000026</c:v>
                </c:pt>
                <c:pt idx="7">
                  <c:v>21.32314639999996</c:v>
                </c:pt>
                <c:pt idx="8">
                  <c:v>20.488947699999983</c:v>
                </c:pt>
                <c:pt idx="9">
                  <c:v>21.366316500000021</c:v>
                </c:pt>
                <c:pt idx="10">
                  <c:v>22.571336599999967</c:v>
                </c:pt>
                <c:pt idx="11">
                  <c:v>25.059324999999969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11-4014-B311-985FDD7F9B2F}"/>
            </c:ext>
          </c:extLst>
        </c:ser>
        <c:ser>
          <c:idx val="4"/>
          <c:order val="4"/>
          <c:tx>
            <c:strRef>
              <c:f>'5.3.5.5.3'!$T$185</c:f>
              <c:strCache>
                <c:ptCount val="1"/>
                <c:pt idx="0">
                  <c:v>ELDUNAS</c:v>
                </c:pt>
              </c:strCache>
            </c:strRef>
          </c:tx>
          <c:spPr>
            <a:ln w="38100"/>
          </c:spPr>
          <c:cat>
            <c:strRef>
              <c:f>'5.3.5.5.3'!$U$180:$AF$180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'5.3.5.5.3'!$U$185:$AF$185</c:f>
              <c:numCache>
                <c:formatCode>###0.000</c:formatCode>
                <c:ptCount val="12"/>
                <c:pt idx="0">
                  <c:v>19.582868600000022</c:v>
                </c:pt>
                <c:pt idx="1">
                  <c:v>17.968845799999997</c:v>
                </c:pt>
                <c:pt idx="2">
                  <c:v>18.269557300000013</c:v>
                </c:pt>
                <c:pt idx="3">
                  <c:v>15.506636200000029</c:v>
                </c:pt>
                <c:pt idx="4">
                  <c:v>14.637181000000009</c:v>
                </c:pt>
                <c:pt idx="5">
                  <c:v>13.45473679999999</c:v>
                </c:pt>
                <c:pt idx="6">
                  <c:v>13.338015199999996</c:v>
                </c:pt>
                <c:pt idx="7">
                  <c:v>14.932370900000008</c:v>
                </c:pt>
                <c:pt idx="8">
                  <c:v>16.083465599999997</c:v>
                </c:pt>
                <c:pt idx="9">
                  <c:v>17.511567899999996</c:v>
                </c:pt>
                <c:pt idx="10">
                  <c:v>17.674688999999994</c:v>
                </c:pt>
                <c:pt idx="11">
                  <c:v>18.709336599999979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11-4014-B311-985FDD7F9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20480"/>
        <c:axId val="146422016"/>
      </c:lineChart>
      <c:catAx>
        <c:axId val="1464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4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422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7488699935802536E-2"/>
              <c:y val="0.4392164840062626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42048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7.2705595660775349E-2"/>
          <c:y val="0.90763227165544802"/>
          <c:w val="0.84401378280293993"/>
          <c:h val="6.8808459900422503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EMPRESAS DISTRIBUIDORAS CON MAYOR VENTA AL MERCADO REGULADO  EN BT</a:t>
            </a:r>
          </a:p>
        </c:rich>
      </c:tx>
      <c:layout>
        <c:manualLayout>
          <c:xMode val="edge"/>
          <c:yMode val="edge"/>
          <c:x val="0.18204680846429466"/>
          <c:y val="2.8361390814768354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8.118663488198527E-2"/>
          <c:y val="0.16328963051251491"/>
          <c:w val="0.87275632498134159"/>
          <c:h val="0.69249106078665079"/>
        </c:manualLayout>
      </c:layout>
      <c:lineChart>
        <c:grouping val="standard"/>
        <c:varyColors val="0"/>
        <c:ser>
          <c:idx val="0"/>
          <c:order val="0"/>
          <c:tx>
            <c:strRef>
              <c:f>'5.3.5.5.3'!$T$223</c:f>
              <c:strCache>
                <c:ptCount val="1"/>
                <c:pt idx="0">
                  <c:v>LUZ DEL SUR</c:v>
                </c:pt>
              </c:strCache>
            </c:strRef>
          </c:tx>
          <c:spPr>
            <a:ln w="38100"/>
          </c:spPr>
          <c:cat>
            <c:strRef>
              <c:f>'5.3.5.5.3'!$U$222:$AF$222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'5.3.5.5.3'!$U$223:$AF$223</c:f>
              <c:numCache>
                <c:formatCode>#,##0.0</c:formatCode>
                <c:ptCount val="12"/>
                <c:pt idx="0">
                  <c:v>377.39753885000067</c:v>
                </c:pt>
                <c:pt idx="1">
                  <c:v>393.83511380999948</c:v>
                </c:pt>
                <c:pt idx="2">
                  <c:v>394.34906111999993</c:v>
                </c:pt>
                <c:pt idx="3">
                  <c:v>387.26568502999919</c:v>
                </c:pt>
                <c:pt idx="4">
                  <c:v>372.37762160000113</c:v>
                </c:pt>
                <c:pt idx="5">
                  <c:v>371.68892504999803</c:v>
                </c:pt>
                <c:pt idx="6">
                  <c:v>364.43594780000012</c:v>
                </c:pt>
                <c:pt idx="7">
                  <c:v>371.20623790000002</c:v>
                </c:pt>
                <c:pt idx="8">
                  <c:v>380.95076979999885</c:v>
                </c:pt>
                <c:pt idx="9">
                  <c:v>380.11475639999912</c:v>
                </c:pt>
                <c:pt idx="10">
                  <c:v>386.71314519999993</c:v>
                </c:pt>
                <c:pt idx="11">
                  <c:v>390.54208739999882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9-4E47-8145-31A70DEF9C31}"/>
            </c:ext>
          </c:extLst>
        </c:ser>
        <c:ser>
          <c:idx val="1"/>
          <c:order val="1"/>
          <c:tx>
            <c:strRef>
              <c:f>'5.3.5.5.3'!$T$224</c:f>
              <c:strCache>
                <c:ptCount val="1"/>
                <c:pt idx="0">
                  <c:v>ENEDIS</c:v>
                </c:pt>
              </c:strCache>
            </c:strRef>
          </c:tx>
          <c:spPr>
            <a:ln w="38100"/>
          </c:spPr>
          <c:cat>
            <c:strRef>
              <c:f>'5.3.5.5.3'!$U$222:$AF$222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'5.3.5.5.3'!$U$224:$AF$224</c:f>
              <c:numCache>
                <c:formatCode>#,##0.0</c:formatCode>
                <c:ptCount val="12"/>
                <c:pt idx="0">
                  <c:v>368.76717170000131</c:v>
                </c:pt>
                <c:pt idx="1">
                  <c:v>356.27326650000066</c:v>
                </c:pt>
                <c:pt idx="2">
                  <c:v>365.57633359999835</c:v>
                </c:pt>
                <c:pt idx="3">
                  <c:v>371.63562230000088</c:v>
                </c:pt>
                <c:pt idx="4">
                  <c:v>351.08063180000102</c:v>
                </c:pt>
                <c:pt idx="5">
                  <c:v>339.33971100000076</c:v>
                </c:pt>
                <c:pt idx="6">
                  <c:v>343.56331619999855</c:v>
                </c:pt>
                <c:pt idx="7">
                  <c:v>340.81424129999954</c:v>
                </c:pt>
                <c:pt idx="8">
                  <c:v>358.51605740000082</c:v>
                </c:pt>
                <c:pt idx="9">
                  <c:v>355.6159774999997</c:v>
                </c:pt>
                <c:pt idx="10">
                  <c:v>350.6713766000006</c:v>
                </c:pt>
                <c:pt idx="11">
                  <c:v>358.05737710000159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9-4E47-8145-31A70DEF9C31}"/>
            </c:ext>
          </c:extLst>
        </c:ser>
        <c:ser>
          <c:idx val="2"/>
          <c:order val="2"/>
          <c:tx>
            <c:strRef>
              <c:f>'5.3.5.5.3'!$T$225</c:f>
              <c:strCache>
                <c:ptCount val="1"/>
                <c:pt idx="0">
                  <c:v>ELNM</c:v>
                </c:pt>
              </c:strCache>
            </c:strRef>
          </c:tx>
          <c:spPr>
            <a:ln w="38100"/>
          </c:spPr>
          <c:cat>
            <c:strRef>
              <c:f>'5.3.5.5.3'!$U$222:$AF$222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'5.3.5.5.3'!$U$225:$AF$225</c:f>
              <c:numCache>
                <c:formatCode>#,##0.0</c:formatCode>
                <c:ptCount val="12"/>
                <c:pt idx="0">
                  <c:v>94.230674599999702</c:v>
                </c:pt>
                <c:pt idx="1">
                  <c:v>86.218961599999759</c:v>
                </c:pt>
                <c:pt idx="2">
                  <c:v>96.022711300000296</c:v>
                </c:pt>
                <c:pt idx="3">
                  <c:v>91.846563399999553</c:v>
                </c:pt>
                <c:pt idx="4">
                  <c:v>93.226940399999918</c:v>
                </c:pt>
                <c:pt idx="5">
                  <c:v>89.964822699999715</c:v>
                </c:pt>
                <c:pt idx="6">
                  <c:v>92.316921699999554</c:v>
                </c:pt>
                <c:pt idx="7">
                  <c:v>92.737641599999947</c:v>
                </c:pt>
                <c:pt idx="8">
                  <c:v>90.772923100000185</c:v>
                </c:pt>
                <c:pt idx="9">
                  <c:v>93.519031900000869</c:v>
                </c:pt>
                <c:pt idx="10">
                  <c:v>92.219001899999611</c:v>
                </c:pt>
                <c:pt idx="11">
                  <c:v>98.303878200000355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A9-4E47-8145-31A70DEF9C31}"/>
            </c:ext>
          </c:extLst>
        </c:ser>
        <c:ser>
          <c:idx val="3"/>
          <c:order val="3"/>
          <c:tx>
            <c:strRef>
              <c:f>'5.3.5.5.3'!$T$226</c:f>
              <c:strCache>
                <c:ptCount val="1"/>
                <c:pt idx="0">
                  <c:v>ELC</c:v>
                </c:pt>
              </c:strCache>
            </c:strRef>
          </c:tx>
          <c:spPr>
            <a:ln w="38100"/>
          </c:spPr>
          <c:cat>
            <c:strRef>
              <c:f>'5.3.5.5.3'!$U$222:$AF$222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'5.3.5.5.3'!$U$226:$AF$226</c:f>
              <c:numCache>
                <c:formatCode>#,##0.0</c:formatCode>
                <c:ptCount val="12"/>
                <c:pt idx="0">
                  <c:v>65.232101099999767</c:v>
                </c:pt>
                <c:pt idx="1">
                  <c:v>59.119274999999966</c:v>
                </c:pt>
                <c:pt idx="2">
                  <c:v>65.856914300000327</c:v>
                </c:pt>
                <c:pt idx="3">
                  <c:v>64.656461199999754</c:v>
                </c:pt>
                <c:pt idx="4">
                  <c:v>67.060330700000321</c:v>
                </c:pt>
                <c:pt idx="5">
                  <c:v>64.880795500000175</c:v>
                </c:pt>
                <c:pt idx="6">
                  <c:v>67.112847099999769</c:v>
                </c:pt>
                <c:pt idx="7">
                  <c:v>67.232957500000197</c:v>
                </c:pt>
                <c:pt idx="8">
                  <c:v>66.132547900000333</c:v>
                </c:pt>
                <c:pt idx="9">
                  <c:v>68.849684200000141</c:v>
                </c:pt>
                <c:pt idx="10">
                  <c:v>66.660737500000508</c:v>
                </c:pt>
                <c:pt idx="11">
                  <c:v>68.77583150000028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A9-4E47-8145-31A70DEF9C31}"/>
            </c:ext>
          </c:extLst>
        </c:ser>
        <c:ser>
          <c:idx val="4"/>
          <c:order val="4"/>
          <c:tx>
            <c:strRef>
              <c:f>'5.3.5.5.3'!$T$227</c:f>
              <c:strCache>
                <c:ptCount val="1"/>
                <c:pt idx="0">
                  <c:v>SEAL</c:v>
                </c:pt>
              </c:strCache>
            </c:strRef>
          </c:tx>
          <c:dPt>
            <c:idx val="5"/>
            <c:marker>
              <c:symbol val="star"/>
              <c:size val="9"/>
            </c:marker>
            <c:bubble3D val="0"/>
            <c:spPr>
              <a:ln w="38100"/>
            </c:spPr>
            <c:extLst>
              <c:ext xmlns:c16="http://schemas.microsoft.com/office/drawing/2014/chart" uri="{C3380CC4-5D6E-409C-BE32-E72D297353CC}">
                <c16:uniqueId val="{00000005-25A9-4E47-8145-31A70DEF9C31}"/>
              </c:ext>
            </c:extLst>
          </c:dPt>
          <c:dPt>
            <c:idx val="7"/>
            <c:bubble3D val="0"/>
            <c:spPr>
              <a:ln w="63500"/>
            </c:spPr>
            <c:extLst>
              <c:ext xmlns:c16="http://schemas.microsoft.com/office/drawing/2014/chart" uri="{C3380CC4-5D6E-409C-BE32-E72D297353CC}">
                <c16:uniqueId val="{00000007-25A9-4E47-8145-31A70DEF9C31}"/>
              </c:ext>
            </c:extLst>
          </c:dPt>
          <c:cat>
            <c:strRef>
              <c:f>'5.3.5.5.3'!$U$222:$AF$222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'5.3.5.5.3'!$U$227:$AF$227</c:f>
              <c:numCache>
                <c:formatCode>#,##0.0</c:formatCode>
                <c:ptCount val="12"/>
                <c:pt idx="0">
                  <c:v>62.111890500000044</c:v>
                </c:pt>
                <c:pt idx="1">
                  <c:v>56.353972599999928</c:v>
                </c:pt>
                <c:pt idx="2">
                  <c:v>62.958176300000289</c:v>
                </c:pt>
                <c:pt idx="3">
                  <c:v>60.10881690000015</c:v>
                </c:pt>
                <c:pt idx="4">
                  <c:v>62.842390300000027</c:v>
                </c:pt>
                <c:pt idx="5">
                  <c:v>60.443614700000104</c:v>
                </c:pt>
                <c:pt idx="6">
                  <c:v>62.625572199999844</c:v>
                </c:pt>
                <c:pt idx="7">
                  <c:v>62.28283899999964</c:v>
                </c:pt>
                <c:pt idx="8">
                  <c:v>60.443953700000122</c:v>
                </c:pt>
                <c:pt idx="9">
                  <c:v>63.435765400000065</c:v>
                </c:pt>
                <c:pt idx="10">
                  <c:v>60.592782400000061</c:v>
                </c:pt>
                <c:pt idx="11">
                  <c:v>65.407182499999806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A9-4E47-8145-31A70DEF9C31}"/>
            </c:ext>
          </c:extLst>
        </c:ser>
        <c:ser>
          <c:idx val="5"/>
          <c:order val="5"/>
          <c:tx>
            <c:strRef>
              <c:f>'5.3.5.5.3'!$T$228</c:f>
              <c:strCache>
                <c:ptCount val="1"/>
                <c:pt idx="0">
                  <c:v>ENOSA</c:v>
                </c:pt>
              </c:strCache>
            </c:strRef>
          </c:tx>
          <c:spPr>
            <a:ln w="38100"/>
          </c:spPr>
          <c:cat>
            <c:strRef>
              <c:f>'5.3.5.5.3'!$U$222:$AF$222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'5.3.5.5.3'!$U$228:$AF$228</c:f>
              <c:numCache>
                <c:formatCode>#,##0.0</c:formatCode>
                <c:ptCount val="12"/>
                <c:pt idx="0">
                  <c:v>57.45157580999993</c:v>
                </c:pt>
                <c:pt idx="1">
                  <c:v>55.220298549999946</c:v>
                </c:pt>
                <c:pt idx="2">
                  <c:v>61.974302840000064</c:v>
                </c:pt>
                <c:pt idx="3">
                  <c:v>58.511463170000148</c:v>
                </c:pt>
                <c:pt idx="4">
                  <c:v>55.687068169999989</c:v>
                </c:pt>
                <c:pt idx="5">
                  <c:v>52.477230140000302</c:v>
                </c:pt>
                <c:pt idx="6">
                  <c:v>51.960337289999941</c:v>
                </c:pt>
                <c:pt idx="7">
                  <c:v>52.308001289999979</c:v>
                </c:pt>
                <c:pt idx="8">
                  <c:v>52.256622549999918</c:v>
                </c:pt>
                <c:pt idx="9">
                  <c:v>53.3011142699999</c:v>
                </c:pt>
                <c:pt idx="10">
                  <c:v>54.691622129999928</c:v>
                </c:pt>
                <c:pt idx="11">
                  <c:v>58.45217045999992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A9-4E47-8145-31A70DEF9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25504"/>
        <c:axId val="146874752"/>
      </c:lineChart>
      <c:catAx>
        <c:axId val="1467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87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87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4543775389072216E-2"/>
              <c:y val="0.4435210179097456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72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14578364426438"/>
          <c:y val="0.90806674059056991"/>
          <c:w val="0.77558920072750237"/>
          <c:h val="7.4005294146197609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DE ENERGÍA ELÉCTRICA A CLIENTE FINAL POR TIPO DE MERCADO</a:t>
            </a:r>
          </a:p>
        </c:rich>
      </c:tx>
      <c:layout>
        <c:manualLayout>
          <c:xMode val="edge"/>
          <c:yMode val="edge"/>
          <c:x val="0.14960651702769517"/>
          <c:y val="4.126217556138816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38100"/>
        </a:sp3d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237947588157697"/>
          <c:y val="0.25865288920903812"/>
          <c:w val="0.65275609290453518"/>
          <c:h val="0.53111967774520619"/>
        </c:manualLayout>
      </c:layout>
      <c:bar3DChart>
        <c:barDir val="col"/>
        <c:grouping val="standard"/>
        <c:varyColors val="0"/>
        <c:ser>
          <c:idx val="0"/>
          <c:order val="0"/>
          <c:tx>
            <c:v>Regulado</c:v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71267406087347E-2"/>
                  <c:y val="-3.48396307108878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61,7%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96E-469B-ADD0-4D8E2A28E0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'5.4.1'!$N$8:$O$8</c:f>
              <c:strCache>
                <c:ptCount val="2"/>
                <c:pt idx="0">
                  <c:v>Distribuidoras</c:v>
                </c:pt>
                <c:pt idx="1">
                  <c:v>Generadoras</c:v>
                </c:pt>
              </c:strCache>
            </c:strRef>
          </c:cat>
          <c:val>
            <c:numRef>
              <c:f>'5.4.1'!$N$9:$O$9</c:f>
              <c:numCache>
                <c:formatCode>_(* #,##0.00_);_(* \(#,##0.00\);_(* "-"??_);_(@_)</c:formatCode>
                <c:ptCount val="2"/>
                <c:pt idx="0">
                  <c:v>3398643.7506960942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F-46F0-92C4-F964EF3CE363}"/>
            </c:ext>
          </c:extLst>
        </c:ser>
        <c:ser>
          <c:idx val="1"/>
          <c:order val="1"/>
          <c:tx>
            <c:v>Libre</c:v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361689874783196E-2"/>
                  <c:y val="-1.74198153554437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96E-469B-ADD0-4D8E2A28E027}"/>
                </c:ext>
              </c:extLst>
            </c:dLbl>
            <c:dLbl>
              <c:idx val="1"/>
              <c:layout>
                <c:manualLayout>
                  <c:x val="1.618084493739159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3-0BBF-46F0-92C4-F964EF3CE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'5.4.1'!$N$8:$O$8</c:f>
              <c:strCache>
                <c:ptCount val="2"/>
                <c:pt idx="0">
                  <c:v>Distribuidoras</c:v>
                </c:pt>
                <c:pt idx="1">
                  <c:v>Generadoras</c:v>
                </c:pt>
              </c:strCache>
            </c:strRef>
          </c:cat>
          <c:val>
            <c:numRef>
              <c:f>'5.4.1'!$N$10:$O$10</c:f>
              <c:numCache>
                <c:formatCode>_(* #,##0.00_);_(* \(#,##0.00\);_(* "-"??_);_(@_)</c:formatCode>
                <c:ptCount val="2"/>
                <c:pt idx="0">
                  <c:v>304638.23627980013</c:v>
                </c:pt>
                <c:pt idx="1">
                  <c:v>1806185.4901397957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'5.4.1'!$N$14:$O$14</c15:f>
                <c15:dlblRangeCache>
                  <c:ptCount val="2"/>
                  <c:pt idx="0">
                    <c:v>5,5%</c:v>
                  </c:pt>
                  <c:pt idx="1">
                    <c:v>32,8%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0BBF-46F0-92C4-F964EF3CE3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6924288"/>
        <c:axId val="146925824"/>
        <c:axId val="146686400"/>
      </c:bar3DChart>
      <c:catAx>
        <c:axId val="1469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925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6925824"/>
        <c:scaling>
          <c:orientation val="minMax"/>
          <c:max val="2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 $</a:t>
                </a:r>
              </a:p>
            </c:rich>
          </c:tx>
          <c:layout>
            <c:manualLayout>
              <c:xMode val="edge"/>
              <c:yMode val="edge"/>
              <c:x val="4.7215778525609611E-2"/>
              <c:y val="0.359805482648002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924288"/>
        <c:crosses val="autoZero"/>
        <c:crossBetween val="between"/>
      </c:valAx>
      <c:serAx>
        <c:axId val="1466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92582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POR TENSIÓN</a:t>
            </a:r>
          </a:p>
        </c:rich>
      </c:tx>
      <c:layout>
        <c:manualLayout>
          <c:xMode val="edge"/>
          <c:yMode val="edge"/>
          <c:x val="0.1132776133479769"/>
          <c:y val="4.4091207349081368E-2"/>
        </c:manualLayout>
      </c:layout>
      <c:overlay val="0"/>
      <c:spPr>
        <a:solidFill>
          <a:srgbClr val="0B7D8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8"/>
      <c:hPercent val="100"/>
      <c:rotY val="28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44318206742263"/>
          <c:y val="0.24468174982680838"/>
          <c:w val="0.64419713552519031"/>
          <c:h val="0.6418461943366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'5.3.1'!$M$52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558583620161224E-2"/>
                  <c:y val="0.14438996505804871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8E3-463B-8959-B3DC9DA76AF9}"/>
                </c:ext>
              </c:extLst>
            </c:dLbl>
            <c:dLbl>
              <c:idx val="1"/>
              <c:layout>
                <c:manualLayout>
                  <c:x val="1.4339824288431013E-2"/>
                  <c:y val="5.38908479998282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8E3-463B-8959-B3DC9DA76AF9}"/>
                </c:ext>
              </c:extLst>
            </c:dLbl>
            <c:dLbl>
              <c:idx val="2"/>
              <c:layout>
                <c:manualLayout>
                  <c:x val="1.2943948565618556E-2"/>
                  <c:y val="0.11073592794765685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8E3-463B-8959-B3DC9DA76AF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6545961002785516"/>
                  <c:y val="0.76950621088974847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8E3-463B-8959-B3DC9DA76A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'5.3.1'!$L$53:$L$56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'5.3.1'!$M$53:$M$56</c:f>
              <c:numCache>
                <c:formatCode>#\ ##0</c:formatCode>
                <c:ptCount val="4"/>
                <c:pt idx="0">
                  <c:v>19157.436699700007</c:v>
                </c:pt>
                <c:pt idx="1">
                  <c:v>1900.7123577999962</c:v>
                </c:pt>
                <c:pt idx="2">
                  <c:v>6721.3223229000514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3-463B-8959-B3DC9DA76AF9}"/>
            </c:ext>
          </c:extLst>
        </c:ser>
        <c:ser>
          <c:idx val="1"/>
          <c:order val="1"/>
          <c:tx>
            <c:strRef>
              <c:f>'5.3.1'!$N$52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92649456422404E-2"/>
                  <c:y val="-9.1320073272175405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0,01%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8E3-463B-8959-B3DC9DA76AF9}"/>
                </c:ext>
              </c:extLst>
            </c:dLbl>
            <c:dLbl>
              <c:idx val="1"/>
              <c:layout>
                <c:manualLayout>
                  <c:x val="0.13107674925107649"/>
                  <c:y val="-0.14963859854112246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31,9%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8E3-463B-8959-B3DC9DA76AF9}"/>
                </c:ext>
              </c:extLst>
            </c:dLbl>
            <c:dLbl>
              <c:idx val="2"/>
              <c:layout>
                <c:manualLayout>
                  <c:x val="-0.12028154472399839"/>
                  <c:y val="0.125043878717614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8E3-463B-8959-B3DC9DA76AF9}"/>
                </c:ext>
              </c:extLst>
            </c:dLbl>
            <c:dLbl>
              <c:idx val="3"/>
              <c:layout>
                <c:manualLayout>
                  <c:x val="3.1194787892416257E-2"/>
                  <c:y val="-1.0845423463171399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66,7%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8E3-463B-8959-B3DC9DA76AF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6824512534818938"/>
                  <c:y val="0.46099450421966498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8E3-463B-8959-B3DC9DA76AF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2701949860724235"/>
                  <c:y val="0.3794339380884935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8E3-463B-8959-B3DC9DA76A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'5.3.1'!$L$53:$L$56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'5.3.1'!$N$53:$N$56</c:f>
              <c:numCache>
                <c:formatCode>#\ ##0</c:formatCode>
                <c:ptCount val="4"/>
                <c:pt idx="0">
                  <c:v>1.7498690000000001</c:v>
                </c:pt>
                <c:pt idx="1">
                  <c:v>316.66736799999995</c:v>
                </c:pt>
                <c:pt idx="2">
                  <c:v>7215.549532370057</c:v>
                </c:pt>
                <c:pt idx="3">
                  <c:v>15119.648278140166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8E3-463B-8959-B3DC9DA76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0702336"/>
        <c:axId val="130732800"/>
        <c:axId val="106905600"/>
      </c:bar3DChart>
      <c:catAx>
        <c:axId val="1307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7328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0732800"/>
        <c:scaling>
          <c:orientation val="minMax"/>
          <c:max val="17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5998026842389384E-2"/>
              <c:y val="0.5070939960629921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702336"/>
        <c:crosses val="autoZero"/>
        <c:crossBetween val="between"/>
        <c:majorUnit val="1500"/>
        <c:minorUnit val="400"/>
      </c:valAx>
      <c:serAx>
        <c:axId val="1069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73280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DE ENERGÍA ELÉCTRICA POR NIVEL DE TENSIÓN</a:t>
            </a:r>
          </a:p>
        </c:rich>
      </c:tx>
      <c:layout>
        <c:manualLayout>
          <c:xMode val="edge"/>
          <c:yMode val="edge"/>
          <c:x val="0.13851026223054183"/>
          <c:y val="5.1207643657228755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38100"/>
        </a:sp3d>
      </c:spPr>
    </c:title>
    <c:autoTitleDeleted val="0"/>
    <c:view3D>
      <c:rotX val="15"/>
      <c:hPercent val="100"/>
      <c:rotY val="4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41025850029616"/>
          <c:y val="0.23216891989118743"/>
          <c:w val="0.87852114092784717"/>
          <c:h val="0.63188676828622281"/>
        </c:manualLayout>
      </c:layout>
      <c:bar3DChart>
        <c:barDir val="col"/>
        <c:grouping val="standard"/>
        <c:varyColors val="0"/>
        <c:ser>
          <c:idx val="0"/>
          <c:order val="0"/>
          <c:tx>
            <c:v>Generadoras</c:v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82208846837009E-2"/>
                  <c:y val="-6.100431209499428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0-C980-43B8-B4E4-CF93DEF4A3DE}"/>
                </c:ext>
              </c:extLst>
            </c:dLbl>
            <c:dLbl>
              <c:idx val="1"/>
              <c:layout>
                <c:manualLayout>
                  <c:x val="2.7602761058546275E-2"/>
                  <c:y val="9.9826391163294493E-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 2,3%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8B6-448C-AA40-83509D6C97F9}"/>
                </c:ext>
              </c:extLst>
            </c:dLbl>
            <c:dLbl>
              <c:idx val="2"/>
              <c:layout>
                <c:manualLayout>
                  <c:x val="1.932193274098242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C980-43B8-B4E4-CF93DEF4A3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s-P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1EE-4A9A-85B3-E9E2C488DD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'5.4.1'!$M$60:$M$63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'5.4.1'!$N$60:$N$63</c:f>
              <c:numCache>
                <c:formatCode>#\ ###\ ##0</c:formatCode>
                <c:ptCount val="4"/>
                <c:pt idx="0">
                  <c:v>1176889.6943507004</c:v>
                </c:pt>
                <c:pt idx="1">
                  <c:v>128666.37844560004</c:v>
                </c:pt>
                <c:pt idx="2">
                  <c:v>500629.41734349931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'5.4.1'!$N$65:$N$68</c15:f>
                <c15:dlblRangeCache>
                  <c:ptCount val="4"/>
                  <c:pt idx="0">
                    <c:v>21,4%</c:v>
                  </c:pt>
                  <c:pt idx="1">
                    <c:v>2,3%</c:v>
                  </c:pt>
                  <c:pt idx="2">
                    <c:v>9,1%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C980-43B8-B4E4-CF93DEF4A3DE}"/>
            </c:ext>
          </c:extLst>
        </c:ser>
        <c:ser>
          <c:idx val="1"/>
          <c:order val="1"/>
          <c:tx>
            <c:v>Distribuidoras</c:v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0,003%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1EE-4A9A-85B3-E9E2C488DD29}"/>
                </c:ext>
              </c:extLst>
            </c:dLbl>
            <c:dLbl>
              <c:idx val="1"/>
              <c:layout>
                <c:manualLayout>
                  <c:x val="-8.2808283175639982E-3"/>
                  <c:y val="-6.6550927442196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8B6-448C-AA40-83509D6C97F9}"/>
                </c:ext>
              </c:extLst>
            </c:dLbl>
            <c:dLbl>
              <c:idx val="2"/>
              <c:layout>
                <c:manualLayout>
                  <c:x val="1.9321932740982428E-2"/>
                  <c:y val="-1.2200862418998856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6-C980-43B8-B4E4-CF93DEF4A3DE}"/>
                </c:ext>
              </c:extLst>
            </c:dLbl>
            <c:dLbl>
              <c:idx val="3"/>
              <c:layout>
                <c:manualLayout>
                  <c:x val="3.036303716440105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7-C980-43B8-B4E4-CF93DEF4A3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'5.4.1'!$M$60:$M$63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'5.4.1'!$O$60:$O$63</c:f>
              <c:numCache>
                <c:formatCode>#\ ###\ ##0</c:formatCode>
                <c:ptCount val="4"/>
                <c:pt idx="0">
                  <c:v>191.05085249999999</c:v>
                </c:pt>
                <c:pt idx="1">
                  <c:v>23738.066717799989</c:v>
                </c:pt>
                <c:pt idx="2">
                  <c:v>754355.30465539638</c:v>
                </c:pt>
                <c:pt idx="3">
                  <c:v>2924997.5647500386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'5.4.1'!$O$65:$O$68</c15:f>
                <c15:dlblRangeCache>
                  <c:ptCount val="4"/>
                  <c:pt idx="0">
                    <c:v>0,003%</c:v>
                  </c:pt>
                  <c:pt idx="1">
                    <c:v>0,4%</c:v>
                  </c:pt>
                  <c:pt idx="2">
                    <c:v>13,7%</c:v>
                  </c:pt>
                  <c:pt idx="3">
                    <c:v>53,1%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980-43B8-B4E4-CF93DEF4A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85888"/>
        <c:axId val="147287424"/>
        <c:axId val="146688192"/>
      </c:bar3DChart>
      <c:catAx>
        <c:axId val="1472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287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7287424"/>
        <c:scaling>
          <c:orientation val="minMax"/>
          <c:max val="14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900"/>
                  <a:t>miles  US $</a:t>
                </a:r>
              </a:p>
            </c:rich>
          </c:tx>
          <c:layout>
            <c:manualLayout>
              <c:xMode val="edge"/>
              <c:yMode val="edge"/>
              <c:x val="6.454888791075028E-2"/>
              <c:y val="0.421049735195314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285888"/>
        <c:crosses val="autoZero"/>
        <c:crossBetween val="between"/>
      </c:valAx>
      <c:serAx>
        <c:axId val="1466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8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28742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DE ENERGÍA ELÉCTRICA POR SISTEMA</a:t>
            </a:r>
          </a:p>
        </c:rich>
      </c:tx>
      <c:layout>
        <c:manualLayout>
          <c:xMode val="edge"/>
          <c:yMode val="edge"/>
          <c:x val="0.17723036004299492"/>
          <c:y val="6.4408269537324245E-2"/>
        </c:manualLayout>
      </c:layout>
      <c:overlay val="0"/>
      <c:spPr>
        <a:solidFill>
          <a:srgbClr val="0B7D8F"/>
        </a:solidFill>
        <a:ln w="3175">
          <a:noFill/>
          <a:prstDash val="solid"/>
        </a:ln>
        <a:effectLst>
          <a:outerShdw dist="35921" dir="2700000" algn="br">
            <a:schemeClr val="bg1"/>
          </a:outerShdw>
        </a:effectLst>
        <a:scene3d>
          <a:camera prst="orthographicFront"/>
          <a:lightRig rig="threePt" dir="t"/>
        </a:scene3d>
        <a:sp3d prstMaterial="plastic">
          <a:bevelT w="38100"/>
        </a:sp3d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337522981606866"/>
          <c:y val="0.28126004445543229"/>
          <c:w val="0.71870120903520407"/>
          <c:h val="0.4939893978693222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'5.4.1'!$N$34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047169268886786E-3"/>
                  <c:y val="-2.3431642969365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EC-4A6F-8498-1D19857AF25D}"/>
                </c:ext>
              </c:extLst>
            </c:dLbl>
            <c:dLbl>
              <c:idx val="1"/>
              <c:layout>
                <c:manualLayout>
                  <c:x val="-7.6588337684943428E-2"/>
                  <c:y val="-1.1940298507462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EC-4A6F-8498-1D19857AF2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('5.4.1'!$M$35,'5.4.1'!$M$36)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'5.4.1'!$N$35:$N$36</c:f>
              <c:numCache>
                <c:formatCode>#\ ###\ ##0</c:formatCode>
                <c:ptCount val="2"/>
                <c:pt idx="0">
                  <c:v>1806185.4901397957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C-4A6F-8498-1D19857AF25D}"/>
            </c:ext>
          </c:extLst>
        </c:ser>
        <c:ser>
          <c:idx val="1"/>
          <c:order val="1"/>
          <c:tx>
            <c:strRef>
              <c:f>'5.4.1'!$O$34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80209362416866E-3"/>
                  <c:y val="3.4068820312530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EC-4A6F-8498-1D19857AF25D}"/>
                </c:ext>
              </c:extLst>
            </c:dLbl>
            <c:dLbl>
              <c:idx val="1"/>
              <c:layout>
                <c:manualLayout>
                  <c:x val="8.3374644674857001E-2"/>
                  <c:y val="-7.11687739351390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EC-4A6F-8498-1D19857AF2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('5.4.1'!$M$35,'5.4.1'!$M$36)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'5.4.1'!$O$35:$O$36</c:f>
              <c:numCache>
                <c:formatCode>#\ ###\ ##0</c:formatCode>
                <c:ptCount val="2"/>
                <c:pt idx="0">
                  <c:v>3624907.1884375978</c:v>
                </c:pt>
                <c:pt idx="1">
                  <c:v>78374.798538400122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EC-4A6F-8498-1D19857AF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363712"/>
        <c:axId val="147365248"/>
        <c:axId val="0"/>
      </c:bar3DChart>
      <c:catAx>
        <c:axId val="1473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3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 $</a:t>
                </a:r>
              </a:p>
            </c:rich>
          </c:tx>
          <c:layout>
            <c:manualLayout>
              <c:xMode val="edge"/>
              <c:yMode val="edge"/>
              <c:x val="3.9659990633950842E-2"/>
              <c:y val="0.4878054587438865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363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478768473442894"/>
          <c:y val="0.92073290019075482"/>
          <c:w val="0.51274806416832752"/>
          <c:h val="5.48780172970182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204" verticalDpi="196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TOTAL - POR TIPO DE EMPRESA Y MERCADO</a:t>
            </a:r>
          </a:p>
        </c:rich>
      </c:tx>
      <c:layout>
        <c:manualLayout>
          <c:xMode val="edge"/>
          <c:yMode val="edge"/>
          <c:x val="0.23455198869372099"/>
          <c:y val="3.428584442129115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743119266055046"/>
          <c:y val="0.17142857142857143"/>
          <c:w val="0.8"/>
          <c:h val="0.65160412432176995"/>
        </c:manualLayout>
      </c:layout>
      <c:barChart>
        <c:barDir val="col"/>
        <c:grouping val="clustered"/>
        <c:varyColors val="0"/>
        <c:ser>
          <c:idx val="0"/>
          <c:order val="0"/>
          <c:tx>
            <c:v>REGULADO</c:v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2725620835857056E-4"/>
                  <c:y val="-1.27945069773002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37-4F68-B5E2-297FAE22046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'5.4.2'!$Z$49:$AA$49</c:f>
              <c:strCache>
                <c:ptCount val="2"/>
                <c:pt idx="0">
                  <c:v>Distribuidoras</c:v>
                </c:pt>
                <c:pt idx="1">
                  <c:v>Generadoras</c:v>
                </c:pt>
              </c:strCache>
            </c:strRef>
          </c:cat>
          <c:val>
            <c:numRef>
              <c:f>'5.4.2'!$Z$50:$AA$50</c:f>
              <c:numCache>
                <c:formatCode>#,##0</c:formatCode>
                <c:ptCount val="2"/>
                <c:pt idx="0">
                  <c:v>3398643.7506960984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7-4F68-B5E2-297FAE220465}"/>
            </c:ext>
          </c:extLst>
        </c:ser>
        <c:ser>
          <c:idx val="1"/>
          <c:order val="1"/>
          <c:tx>
            <c:v>LIBRE</c:v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029407926219165E-3"/>
                  <c:y val="5.3597300337457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37-4F68-B5E2-297FAE220465}"/>
                </c:ext>
              </c:extLst>
            </c:dLbl>
            <c:dLbl>
              <c:idx val="1"/>
              <c:layout>
                <c:manualLayout>
                  <c:x val="3.9276650051771377E-3"/>
                  <c:y val="5.4695163104612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37-4F68-B5E2-297FAE22046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'5.4.2'!$Z$49:$AA$49</c:f>
              <c:strCache>
                <c:ptCount val="2"/>
                <c:pt idx="0">
                  <c:v>Distribuidoras</c:v>
                </c:pt>
                <c:pt idx="1">
                  <c:v>Generadoras</c:v>
                </c:pt>
              </c:strCache>
            </c:strRef>
          </c:cat>
          <c:val>
            <c:numRef>
              <c:f>'5.4.2'!$Z$51:$AA$51</c:f>
              <c:numCache>
                <c:formatCode>#,##0</c:formatCode>
                <c:ptCount val="2"/>
                <c:pt idx="0">
                  <c:v>304638.23627979995</c:v>
                </c:pt>
                <c:pt idx="1">
                  <c:v>1806185.4901398001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37-4F68-B5E2-297FAE22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63648"/>
        <c:axId val="147565184"/>
      </c:barChart>
      <c:catAx>
        <c:axId val="14756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56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565184"/>
        <c:scaling>
          <c:orientation val="minMax"/>
          <c:max val="39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 $</a:t>
                </a:r>
              </a:p>
            </c:rich>
          </c:tx>
          <c:layout>
            <c:manualLayout>
              <c:xMode val="edge"/>
              <c:yMode val="edge"/>
              <c:x val="2.9357884110640015E-2"/>
              <c:y val="0.4028571916579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563648"/>
        <c:crosses val="autoZero"/>
        <c:crossBetween val="between"/>
        <c:majorUnit val="300000"/>
        <c:min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421998788612961"/>
          <c:y val="0.91714280834201589"/>
          <c:w val="0.22018332323844136"/>
          <c:h val="6.28573055266139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TOTAL DE ENERGÍA AL MERCADO LIBRE - POR NIVEL DE TENSIÓN</a:t>
            </a:r>
          </a:p>
        </c:rich>
      </c:tx>
      <c:layout>
        <c:manualLayout>
          <c:xMode val="edge"/>
          <c:yMode val="edge"/>
          <c:x val="0.12161251344425117"/>
          <c:y val="3.875048799678072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38100"/>
        </a:sp3d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81255947559675"/>
          <c:y val="0.39940179102326168"/>
          <c:w val="0.60991072574612815"/>
          <c:h val="0.4332621008186334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825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DF6-45EA-9871-D9298D5DE8B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DF6-45EA-9871-D9298D5DE8B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DF6-45EA-9871-D9298D5DE8B2}"/>
              </c:ext>
            </c:extLst>
          </c:dPt>
          <c:dLbls>
            <c:dLbl>
              <c:idx val="0"/>
              <c:layout>
                <c:manualLayout>
                  <c:x val="9.0431785746723864E-2"/>
                  <c:y val="-9.3887196565228204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MAT
55.8%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DF6-45EA-9871-D9298D5DE8B2}"/>
                </c:ext>
              </c:extLst>
            </c:dLbl>
            <c:dLbl>
              <c:idx val="1"/>
              <c:layout>
                <c:manualLayout>
                  <c:x val="1.5402802236530353E-2"/>
                  <c:y val="8.682160935182613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6-45EA-9871-D9298D5DE8B2}"/>
                </c:ext>
              </c:extLst>
            </c:dLbl>
            <c:dLbl>
              <c:idx val="2"/>
              <c:layout>
                <c:manualLayout>
                  <c:x val="-6.175603171995412E-2"/>
                  <c:y val="-1.1369377703906225E-1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F6-45EA-9871-D9298D5DE8B2}"/>
                </c:ext>
              </c:extLst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E341-4D4F-81CE-A3F60FA528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'5.4.2'!$Y$77:$Y$80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'5.4.2'!$Z$77:$Z$80</c:f>
              <c:numCache>
                <c:formatCode>#,##0.00</c:formatCode>
                <c:ptCount val="4"/>
                <c:pt idx="0">
                  <c:v>1176889.6943507001</c:v>
                </c:pt>
                <c:pt idx="1">
                  <c:v>152073.58348090001</c:v>
                </c:pt>
                <c:pt idx="2">
                  <c:v>781353.30306570022</c:v>
                </c:pt>
                <c:pt idx="3">
                  <c:v>507.14552229999998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6-45EA-9871-D9298D5DE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TOTAL DE ENERGÍA AL MERCADO REGULADO - POR NIVEL DE TENSIÓN</a:t>
            </a:r>
          </a:p>
        </c:rich>
      </c:tx>
      <c:layout>
        <c:manualLayout>
          <c:xMode val="edge"/>
          <c:yMode val="edge"/>
          <c:x val="0.10877989209682123"/>
          <c:y val="4.718355285680823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38100"/>
        </a:sp3d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13282730739276"/>
          <c:y val="0.41341467451703673"/>
          <c:w val="0.57461454643826582"/>
          <c:h val="0.39940057068954898"/>
        </c:manualLayout>
      </c:layout>
      <c:pie3DChart>
        <c:varyColors val="1"/>
        <c:ser>
          <c:idx val="0"/>
          <c:order val="0"/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3810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E3A-4D60-BD66-87BBD01C3BB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E3A-4D60-BD66-87BBD01C3BB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E3A-4D60-BD66-87BBD01C3B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4E3A-4D60-BD66-87BBD01C3BB7}"/>
              </c:ext>
            </c:extLst>
          </c:dPt>
          <c:dLbls>
            <c:dLbl>
              <c:idx val="0"/>
              <c:layout>
                <c:manualLayout>
                  <c:x val="-9.0213288036657957E-2"/>
                  <c:y val="-5.5813953488372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A-4D60-BD66-87BBD01C3BB7}"/>
                </c:ext>
              </c:extLst>
            </c:dLbl>
            <c:dLbl>
              <c:idx val="1"/>
              <c:layout>
                <c:manualLayout>
                  <c:x val="8.5586965573239693E-2"/>
                  <c:y val="-5.5813953488372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A-4D60-BD66-87BBD01C3BB7}"/>
                </c:ext>
              </c:extLst>
            </c:dLbl>
            <c:dLbl>
              <c:idx val="2"/>
              <c:layout>
                <c:manualLayout>
                  <c:x val="0.10177909419520385"/>
                  <c:y val="-2.1705426356589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MT
13.9%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E3A-4D60-BD66-87BBD01C3BB7}"/>
                </c:ext>
              </c:extLst>
            </c:dLbl>
            <c:dLbl>
              <c:idx val="3"/>
              <c:layout>
                <c:manualLayout>
                  <c:x val="-5.5515869561020281E-2"/>
                  <c:y val="4.6511627906976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BT
86.0%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E3A-4D60-BD66-87BBD01C3BB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'5.4.2'!$Y$83:$Y$86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'5.4.2'!$Z$83:$Z$86</c:f>
              <c:numCache>
                <c:formatCode>#,##0.00</c:formatCode>
                <c:ptCount val="4"/>
                <c:pt idx="0">
                  <c:v>191.05085250000002</c:v>
                </c:pt>
                <c:pt idx="1">
                  <c:v>330.86168250000003</c:v>
                </c:pt>
                <c:pt idx="2">
                  <c:v>473631.41893319972</c:v>
                </c:pt>
                <c:pt idx="3">
                  <c:v>2924490.4192278981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3A-4D60-BD66-87BBD01C3B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DE ENERGÍA A CLIENTE FINAL</a:t>
            </a:r>
            <a:r>
              <a:rPr lang="es-PE" baseline="0">
                <a:solidFill>
                  <a:schemeClr val="bg1"/>
                </a:solidFill>
              </a:rPr>
              <a:t> </a:t>
            </a:r>
            <a:r>
              <a:rPr lang="es-PE">
                <a:solidFill>
                  <a:schemeClr val="bg1"/>
                </a:solidFill>
              </a:rPr>
              <a:t>- POR SECTOR ECONÓMICO</a:t>
            </a:r>
          </a:p>
        </c:rich>
      </c:tx>
      <c:layout>
        <c:manualLayout>
          <c:xMode val="edge"/>
          <c:yMode val="edge"/>
          <c:x val="0.11358021295373012"/>
          <c:y val="2.574188302028997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381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93249911134498"/>
          <c:y val="0.38792146645987519"/>
          <c:w val="0.57927774929881926"/>
          <c:h val="0.3904404370213029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8890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89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D06-4EC3-807A-25BFECA68CE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89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D06-4EC3-807A-25BFECA68CE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89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D06-4EC3-807A-25BFECA68CED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89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D06-4EC3-807A-25BFECA68CED}"/>
              </c:ext>
            </c:extLst>
          </c:dPt>
          <c:dLbls>
            <c:dLbl>
              <c:idx val="0"/>
              <c:layout>
                <c:manualLayout>
                  <c:x val="3.1506301886936483E-2"/>
                  <c:y val="-7.961575332050747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06-4EC3-807A-25BFECA68CED}"/>
                </c:ext>
              </c:extLst>
            </c:dLbl>
            <c:dLbl>
              <c:idx val="1"/>
              <c:layout>
                <c:manualLayout>
                  <c:x val="-4.5353870239904226E-3"/>
                  <c:y val="3.85170930940365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06-4EC3-807A-25BFECA68CED}"/>
                </c:ext>
              </c:extLst>
            </c:dLbl>
            <c:dLbl>
              <c:idx val="2"/>
              <c:layout>
                <c:manualLayout>
                  <c:x val="1.4786035517490139E-2"/>
                  <c:y val="-9.53731157670129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06-4EC3-807A-25BFECA68CED}"/>
                </c:ext>
              </c:extLst>
            </c:dLbl>
            <c:dLbl>
              <c:idx val="3"/>
              <c:layout>
                <c:manualLayout>
                  <c:x val="8.3457045939433011E-2"/>
                  <c:y val="-4.282993304141221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06-4EC3-807A-25BFECA68CE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'5.4.3'!$C$53:$F$53</c:f>
              <c:strCache>
                <c:ptCount val="4"/>
                <c:pt idx="0">
                  <c:v>Industrial</c:v>
                </c:pt>
                <c:pt idx="1">
                  <c:v>Comercial</c:v>
                </c:pt>
                <c:pt idx="2">
                  <c:v>Residencial</c:v>
                </c:pt>
                <c:pt idx="3">
                  <c:v>Alumbrado. Público</c:v>
                </c:pt>
              </c:strCache>
            </c:strRef>
          </c:cat>
          <c:val>
            <c:numRef>
              <c:f>'5.4.3'!$C$54:$F$54</c:f>
              <c:numCache>
                <c:formatCode>#\ ###\ ##0</c:formatCode>
                <c:ptCount val="4"/>
                <c:pt idx="0">
                  <c:v>2144134.3785014953</c:v>
                </c:pt>
                <c:pt idx="1">
                  <c:v>1112014.7827549046</c:v>
                </c:pt>
                <c:pt idx="2">
                  <c:v>2038562.7317271014</c:v>
                </c:pt>
                <c:pt idx="3">
                  <c:v>214755.58413219982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06-4EC3-807A-25BFECA6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PRECIO MEDIO POR TIPO DE EMPRESA Y MERCADO</a:t>
            </a:r>
          </a:p>
        </c:rich>
      </c:tx>
      <c:layout>
        <c:manualLayout>
          <c:xMode val="edge"/>
          <c:yMode val="edge"/>
          <c:x val="0.16885993796230017"/>
          <c:y val="3.184059739011496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/>
        </a:sp3d>
      </c:sp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601101174536575E-2"/>
          <c:y val="0.16484812205491858"/>
          <c:w val="0.93185707436047682"/>
          <c:h val="0.6082803693363030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5887881746914E-2"/>
                  <c:y val="-2.678173767236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DC-4308-81CC-1B0A89753F22}"/>
                </c:ext>
              </c:extLst>
            </c:dLbl>
            <c:dLbl>
              <c:idx val="1"/>
              <c:layout>
                <c:manualLayout>
                  <c:x val="2.2041603281405635E-2"/>
                  <c:y val="-2.3216463613606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DC-4308-81CC-1B0A89753F22}"/>
                </c:ext>
              </c:extLst>
            </c:dLbl>
            <c:dLbl>
              <c:idx val="2"/>
              <c:layout>
                <c:manualLayout>
                  <c:x val="2.2514636165528814E-2"/>
                  <c:y val="-3.3124540414043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DC-4308-81CC-1B0A89753F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'5.5.1. '!$Q$27:$S$28</c:f>
              <c:multiLvlStrCache>
                <c:ptCount val="3"/>
                <c:lvl>
                  <c:pt idx="0">
                    <c:v>Generadora</c:v>
                  </c:pt>
                  <c:pt idx="1">
                    <c:v>Distribuidora</c:v>
                  </c:pt>
                  <c:pt idx="2">
                    <c:v>Distribuidora</c:v>
                  </c:pt>
                </c:lvl>
                <c:lvl>
                  <c:pt idx="0">
                    <c:v>Mercado Libre</c:v>
                  </c:pt>
                  <c:pt idx="2">
                    <c:v>Mercado Regulado</c:v>
                  </c:pt>
                </c:lvl>
              </c:multiLvlStrCache>
            </c:multiLvlStrRef>
          </c:cat>
          <c:val>
            <c:numRef>
              <c:f>'5.5.1. '!$Q$29:$S$29</c:f>
              <c:numCache>
                <c:formatCode>#,##0.00</c:formatCode>
                <c:ptCount val="3"/>
                <c:pt idx="0">
                  <c:v>6.5018713473942018</c:v>
                </c:pt>
                <c:pt idx="1">
                  <c:v>7.5867527382342619</c:v>
                </c:pt>
                <c:pt idx="2">
                  <c:v>18.234810477312724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C-4308-81CC-1B0A89753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67136"/>
        <c:axId val="147868672"/>
        <c:axId val="0"/>
      </c:bar3DChart>
      <c:catAx>
        <c:axId val="1478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86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68672"/>
        <c:scaling>
          <c:orientation val="minMax"/>
          <c:max val="17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00"/>
                  <a:t>Cent. US $/Kwh</a:t>
                </a:r>
              </a:p>
            </c:rich>
          </c:tx>
          <c:layout>
            <c:manualLayout>
              <c:xMode val="edge"/>
              <c:yMode val="edge"/>
              <c:x val="2.2186051064169168E-2"/>
              <c:y val="0.384745323169265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86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MT2</a:t>
            </a:r>
          </a:p>
        </c:rich>
      </c:tx>
      <c:layout>
        <c:manualLayout>
          <c:xMode val="edge"/>
          <c:yMode val="edge"/>
          <c:x val="0.40433854350295761"/>
          <c:y val="5.882317699418008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8.7873516377558539E-2"/>
          <c:y val="0.15491297655641309"/>
          <c:w val="0.89446336759916201"/>
          <c:h val="0.65763946018163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00"/>
                </a:gs>
                <a:gs pos="62000">
                  <a:srgbClr val="52D452"/>
                </a:gs>
                <a:gs pos="100000">
                  <a:srgbClr val="006600"/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82550" h="44450"/>
              <a:bevelB w="31750"/>
            </a:sp3d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'!$AC$31:$AC$37</c:f>
              <c:strCache>
                <c:ptCount val="7"/>
                <c:pt idx="0">
                  <c:v>EPASA</c:v>
                </c:pt>
                <c:pt idx="1">
                  <c:v>EMSEU</c:v>
                </c:pt>
                <c:pt idx="2">
                  <c:v>EDELSA</c:v>
                </c:pt>
                <c:pt idx="3">
                  <c:v>ELSE</c:v>
                </c:pt>
                <c:pt idx="4">
                  <c:v>ELPUNO</c:v>
                </c:pt>
                <c:pt idx="5">
                  <c:v>TOCACHE</c:v>
                </c:pt>
                <c:pt idx="6">
                  <c:v>ELC</c:v>
                </c:pt>
              </c:strCache>
            </c:strRef>
          </c:cat>
          <c:val>
            <c:numRef>
              <c:f>'5.5.2 '!$AD$31:$AD$37</c:f>
              <c:numCache>
                <c:formatCode>#\ ##0.00</c:formatCode>
                <c:ptCount val="7"/>
                <c:pt idx="0">
                  <c:v>18.128679747574861</c:v>
                </c:pt>
                <c:pt idx="1">
                  <c:v>17.782970211074719</c:v>
                </c:pt>
                <c:pt idx="2">
                  <c:v>16.128524552617115</c:v>
                </c:pt>
                <c:pt idx="3">
                  <c:v>15.6039706360966</c:v>
                </c:pt>
                <c:pt idx="4">
                  <c:v>15.144605031264089</c:v>
                </c:pt>
                <c:pt idx="5">
                  <c:v>14.9141249250924</c:v>
                </c:pt>
                <c:pt idx="6">
                  <c:v>14.579713196769912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F-401E-B9AF-4CB4375A2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899520"/>
        <c:axId val="147901056"/>
      </c:barChart>
      <c:catAx>
        <c:axId val="1478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9010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90105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 kW.h</a:t>
                </a:r>
              </a:p>
            </c:rich>
          </c:tx>
          <c:layout>
            <c:manualLayout>
              <c:xMode val="edge"/>
              <c:yMode val="edge"/>
              <c:x val="1.1682532220785835E-2"/>
              <c:y val="0.286471528015519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899520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MT3</a:t>
            </a:r>
          </a:p>
        </c:rich>
      </c:tx>
      <c:layout>
        <c:manualLayout>
          <c:xMode val="edge"/>
          <c:yMode val="edge"/>
          <c:x val="0.40147664647900128"/>
          <c:y val="6.672104448482400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8.5832951679038608E-2"/>
          <c:y val="0.17092174918813113"/>
          <c:w val="0.89061240866754543"/>
          <c:h val="0.695697762355976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00"/>
                </a:gs>
                <a:gs pos="50000">
                  <a:srgbClr val="52D452"/>
                </a:gs>
                <a:gs pos="100000">
                  <a:srgbClr val="006600"/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h="63500"/>
            </a:sp3d>
          </c:spPr>
          <c:invertIfNegative val="0"/>
          <c:dLbls>
            <c:dLbl>
              <c:idx val="3"/>
              <c:layout>
                <c:manualLayout>
                  <c:x val="7.1421954530285953E-17"/>
                  <c:y val="1.1299435028248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3D-47E3-BEFD-B4FBA654610C}"/>
                </c:ext>
              </c:extLst>
            </c:dLbl>
            <c:dLbl>
              <c:idx val="4"/>
              <c:layout>
                <c:manualLayout>
                  <c:x val="0"/>
                  <c:y val="5.64971751412429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3D-47E3-BEFD-B4FBA654610C}"/>
                </c:ext>
              </c:extLst>
            </c:dLbl>
            <c:dLbl>
              <c:idx val="5"/>
              <c:layout>
                <c:manualLayout>
                  <c:x val="-1.9478939891672553E-3"/>
                  <c:y val="-1.1299435028248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3D-47E3-BEFD-B4FBA654610C}"/>
                </c:ext>
              </c:extLst>
            </c:dLbl>
            <c:dLbl>
              <c:idx val="6"/>
              <c:layout>
                <c:manualLayout>
                  <c:x val="0"/>
                  <c:y val="-1.6949152542372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3D-47E3-BEFD-B4FBA654610C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'!$AC$41:$AC$47</c:f>
              <c:strCache>
                <c:ptCount val="7"/>
                <c:pt idx="0">
                  <c:v>TOCACHE</c:v>
                </c:pt>
                <c:pt idx="1">
                  <c:v>ELPUNO</c:v>
                </c:pt>
                <c:pt idx="2">
                  <c:v>ELSE</c:v>
                </c:pt>
                <c:pt idx="3">
                  <c:v>ELU</c:v>
                </c:pt>
                <c:pt idx="4">
                  <c:v>ELOR</c:v>
                </c:pt>
                <c:pt idx="5">
                  <c:v>EMSEU</c:v>
                </c:pt>
                <c:pt idx="6">
                  <c:v>SERSA</c:v>
                </c:pt>
              </c:strCache>
            </c:strRef>
          </c:cat>
          <c:val>
            <c:numRef>
              <c:f>'5.5.2 '!$AD$41:$AD$47</c:f>
              <c:numCache>
                <c:formatCode>#\ ##0.00</c:formatCode>
                <c:ptCount val="7"/>
                <c:pt idx="0">
                  <c:v>24.425594079791303</c:v>
                </c:pt>
                <c:pt idx="1">
                  <c:v>18.783420003183842</c:v>
                </c:pt>
                <c:pt idx="2">
                  <c:v>15.803914093798904</c:v>
                </c:pt>
                <c:pt idx="3">
                  <c:v>15.719438730047688</c:v>
                </c:pt>
                <c:pt idx="4">
                  <c:v>15.254385354981682</c:v>
                </c:pt>
                <c:pt idx="5">
                  <c:v>14.944870672120777</c:v>
                </c:pt>
                <c:pt idx="6">
                  <c:v>14.920173978624131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3D-47E3-BEFD-B4FBA6546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928576"/>
        <c:axId val="147930112"/>
      </c:barChart>
      <c:catAx>
        <c:axId val="1479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9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30112"/>
        <c:scaling>
          <c:orientation val="minMax"/>
          <c:max val="26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 kW.h</a:t>
                </a:r>
              </a:p>
            </c:rich>
          </c:tx>
          <c:layout>
            <c:manualLayout>
              <c:xMode val="edge"/>
              <c:yMode val="edge"/>
              <c:x val="2.238049205024608E-2"/>
              <c:y val="0.360997106130964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928576"/>
        <c:crosses val="autoZero"/>
        <c:crossBetween val="between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-TARIFA MT4</a:t>
            </a:r>
          </a:p>
        </c:rich>
      </c:tx>
      <c:layout>
        <c:manualLayout>
          <c:xMode val="edge"/>
          <c:yMode val="edge"/>
          <c:x val="0.40349136930735463"/>
          <c:y val="5.754388615092177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9.3500836808047216E-2"/>
          <c:y val="0.1575621646020362"/>
          <c:w val="0.89405186515391"/>
          <c:h val="0.675287226039420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00"/>
                </a:gs>
                <a:gs pos="50000">
                  <a:srgbClr val="52D452"/>
                </a:gs>
                <a:gs pos="100000">
                  <a:srgbClr val="006600"/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'!$AC$52:$AC$57</c:f>
              <c:strCache>
                <c:ptCount val="6"/>
                <c:pt idx="0">
                  <c:v>ELPUNO</c:v>
                </c:pt>
                <c:pt idx="1">
                  <c:v>ELU</c:v>
                </c:pt>
                <c:pt idx="2">
                  <c:v>TOCACHE</c:v>
                </c:pt>
                <c:pt idx="3">
                  <c:v>ELSE</c:v>
                </c:pt>
                <c:pt idx="4">
                  <c:v>EMSEU</c:v>
                </c:pt>
                <c:pt idx="5">
                  <c:v>EGEPSA</c:v>
                </c:pt>
              </c:strCache>
            </c:strRef>
          </c:cat>
          <c:val>
            <c:numRef>
              <c:f>'5.5.2 '!$AD$52:$AD$57</c:f>
              <c:numCache>
                <c:formatCode>#\ ##0.00</c:formatCode>
                <c:ptCount val="6"/>
                <c:pt idx="0">
                  <c:v>29.017294756399231</c:v>
                </c:pt>
                <c:pt idx="1">
                  <c:v>19.476079821498786</c:v>
                </c:pt>
                <c:pt idx="2">
                  <c:v>19.355718389455216</c:v>
                </c:pt>
                <c:pt idx="3">
                  <c:v>18.746219323698689</c:v>
                </c:pt>
                <c:pt idx="4">
                  <c:v>17.176469880471256</c:v>
                </c:pt>
                <c:pt idx="5">
                  <c:v>17.106585445948262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8-4E24-A2ED-80BD14DFC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951616"/>
        <c:axId val="147953152"/>
      </c:barChart>
      <c:catAx>
        <c:axId val="1479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95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53152"/>
        <c:scaling>
          <c:orientation val="minMax"/>
          <c:max val="32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US$/ kW.h</a:t>
                </a:r>
              </a:p>
            </c:rich>
          </c:tx>
          <c:layout>
            <c:manualLayout>
              <c:xMode val="edge"/>
              <c:yMode val="edge"/>
              <c:x val="1.1687928797194248E-2"/>
              <c:y val="0.317708667711500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951616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POR SISTEMA</a:t>
            </a:r>
          </a:p>
        </c:rich>
      </c:tx>
      <c:layout>
        <c:manualLayout>
          <c:xMode val="edge"/>
          <c:yMode val="edge"/>
          <c:x val="0.20953359703276525"/>
          <c:y val="7.0558591940713289E-2"/>
        </c:manualLayout>
      </c:layout>
      <c:overlay val="0"/>
      <c:spPr>
        <a:solidFill>
          <a:srgbClr val="0B7D8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086355402757753"/>
          <c:y val="0.23664166239575082"/>
          <c:w val="0.80532426404445911"/>
          <c:h val="0.5610697479383124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'5.3.1'!$L$31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1909233176838811E-2"/>
                  <c:y val="-7.1894594304112904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21-47BE-9516-189CA7424EA5}"/>
                </c:ext>
              </c:extLst>
            </c:dLbl>
            <c:dLbl>
              <c:idx val="1"/>
              <c:layout>
                <c:manualLayout>
                  <c:x val="-6.885758998435054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21-47BE-9516-189CA7424E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'5.3.1'!$M$30:$N$30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'5.3.1'!$M$31:$N$31</c:f>
              <c:numCache>
                <c:formatCode>#\ ##0</c:formatCode>
                <c:ptCount val="2"/>
                <c:pt idx="0">
                  <c:v>27779.471380399937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1-47BE-9516-189CA7424EA5}"/>
            </c:ext>
          </c:extLst>
        </c:ser>
        <c:ser>
          <c:idx val="1"/>
          <c:order val="1"/>
          <c:tx>
            <c:strRef>
              <c:f>'5.3.1'!$L$32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60864665544852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21-47BE-9516-189CA7424EA5}"/>
                </c:ext>
              </c:extLst>
            </c:dLbl>
            <c:dLbl>
              <c:idx val="1"/>
              <c:layout>
                <c:manualLayout>
                  <c:x val="3.4428794992175271E-2"/>
                  <c:y val="-2.352941176470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21-47BE-9516-189CA7424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'5.3.1'!$M$30:$N$30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'5.3.1'!$M$32:$N$32</c:f>
              <c:numCache>
                <c:formatCode>#\ ##0</c:formatCode>
                <c:ptCount val="2"/>
                <c:pt idx="0">
                  <c:v>22250.685355709793</c:v>
                </c:pt>
                <c:pt idx="1">
                  <c:v>402.92969179999977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21-47BE-9516-189CA7424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176704"/>
        <c:axId val="131284992"/>
        <c:axId val="0"/>
      </c:bar3DChart>
      <c:catAx>
        <c:axId val="1311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28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8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3.0399615541015119E-2"/>
              <c:y val="0.51145128917708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176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754291276969"/>
          <c:y val="0.8558036127836961"/>
          <c:w val="0.56629822680615627"/>
          <c:h val="9.05666203489269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AT2</a:t>
            </a:r>
          </a:p>
        </c:rich>
      </c:tx>
      <c:layout>
        <c:manualLayout>
          <c:xMode val="edge"/>
          <c:yMode val="edge"/>
          <c:x val="0.41243246054097255"/>
          <c:y val="6.208903498713146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7.5671129982379737E-2"/>
          <c:y val="0.17035197351923367"/>
          <c:w val="0.89707717722693125"/>
          <c:h val="0.6873291539194543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00"/>
                </a:gs>
                <a:gs pos="50000">
                  <a:srgbClr val="52D452"/>
                </a:gs>
                <a:gs pos="100000">
                  <a:srgbClr val="006600"/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63500"/>
            </a:sp3d>
          </c:spPr>
          <c:invertIfNegative val="0"/>
          <c:dLbls>
            <c:dLbl>
              <c:idx val="4"/>
              <c:layout>
                <c:manualLayout>
                  <c:x val="4.6022090542667841E-3"/>
                  <c:y val="5.73609427909915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4B-4006-8669-7271853EC849}"/>
                </c:ext>
              </c:extLst>
            </c:dLbl>
            <c:dLbl>
              <c:idx val="5"/>
              <c:layout>
                <c:manualLayout>
                  <c:x val="5.5006919246575366E-3"/>
                  <c:y val="1.12735920168253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4B-4006-8669-7271853EC849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'!$AC$62:$AC$65</c:f>
              <c:strCache>
                <c:ptCount val="4"/>
                <c:pt idx="0">
                  <c:v>ELC</c:v>
                </c:pt>
                <c:pt idx="1">
                  <c:v>SEAL</c:v>
                </c:pt>
                <c:pt idx="2">
                  <c:v>ELOR</c:v>
                </c:pt>
                <c:pt idx="3">
                  <c:v>ENEDIS</c:v>
                </c:pt>
              </c:strCache>
            </c:strRef>
          </c:cat>
          <c:val>
            <c:numRef>
              <c:f>'5.5.2 '!$AD$62:$AD$65</c:f>
              <c:numCache>
                <c:formatCode>#\ ##0.00</c:formatCode>
                <c:ptCount val="4"/>
                <c:pt idx="0">
                  <c:v>18.590502912957174</c:v>
                </c:pt>
                <c:pt idx="1">
                  <c:v>10.349078094896333</c:v>
                </c:pt>
                <c:pt idx="2">
                  <c:v>8.6551072247591918</c:v>
                </c:pt>
                <c:pt idx="3">
                  <c:v>7.9772201501907558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B-4006-8669-7271853EC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47975168"/>
        <c:axId val="148243200"/>
      </c:barChart>
      <c:catAx>
        <c:axId val="1479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82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43200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US$/ kW.h</a:t>
                </a:r>
              </a:p>
            </c:rich>
          </c:tx>
          <c:layout>
            <c:manualLayout>
              <c:xMode val="edge"/>
              <c:yMode val="edge"/>
              <c:x val="1.6241765399762985E-2"/>
              <c:y val="0.340648778126035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7975168"/>
        <c:crosses val="autoZero"/>
        <c:crossBetween val="between"/>
        <c:majorUnit val="4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-TARIFA BT3</a:t>
            </a:r>
          </a:p>
        </c:rich>
      </c:tx>
      <c:layout>
        <c:manualLayout>
          <c:xMode val="edge"/>
          <c:yMode val="edge"/>
          <c:x val="0.32279914286076561"/>
          <c:y val="3.806214870623186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>
          <a:bevelT w="44450"/>
        </a:sp3d>
      </c:spPr>
    </c:title>
    <c:autoTitleDeleted val="0"/>
    <c:plotArea>
      <c:layout>
        <c:manualLayout>
          <c:layoutTarget val="inner"/>
          <c:xMode val="edge"/>
          <c:yMode val="edge"/>
          <c:x val="0.12641083521444696"/>
          <c:y val="0.1522493921817423"/>
          <c:w val="0.81941309255079009"/>
          <c:h val="0.7024233321112202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0"/>
              <a:tileRect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'!$U$10:$U$15</c:f>
              <c:strCache>
                <c:ptCount val="6"/>
                <c:pt idx="0">
                  <c:v>ELSE</c:v>
                </c:pt>
                <c:pt idx="1">
                  <c:v>ELS</c:v>
                </c:pt>
                <c:pt idx="2">
                  <c:v>ELC</c:v>
                </c:pt>
                <c:pt idx="3">
                  <c:v>COELVISA</c:v>
                </c:pt>
                <c:pt idx="4">
                  <c:v>EMSEU</c:v>
                </c:pt>
                <c:pt idx="5">
                  <c:v>ELU</c:v>
                </c:pt>
              </c:strCache>
            </c:strRef>
          </c:cat>
          <c:val>
            <c:numRef>
              <c:f>'5.5.2 Graf. '!$V$10:$V$15</c:f>
              <c:numCache>
                <c:formatCode>0.00</c:formatCode>
                <c:ptCount val="6"/>
                <c:pt idx="0">
                  <c:v>26.168461362485164</c:v>
                </c:pt>
                <c:pt idx="1">
                  <c:v>25.650596539130749</c:v>
                </c:pt>
                <c:pt idx="2">
                  <c:v>24.572290073379666</c:v>
                </c:pt>
                <c:pt idx="3">
                  <c:v>23.318153460996349</c:v>
                </c:pt>
                <c:pt idx="4">
                  <c:v>22.877377670880144</c:v>
                </c:pt>
                <c:pt idx="5">
                  <c:v>22.859378609902414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3-4288-A8D8-F9ED9AB57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1120896"/>
        <c:axId val="171122688"/>
      </c:barChart>
      <c:catAx>
        <c:axId val="1711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711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22688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 US$ / kW.h</a:t>
                </a:r>
              </a:p>
            </c:rich>
          </c:tx>
          <c:layout>
            <c:manualLayout>
              <c:xMode val="edge"/>
              <c:yMode val="edge"/>
              <c:x val="2.0316059526375631E-2"/>
              <c:y val="0.36678285717882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71120896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-TARIFA BT4</a:t>
            </a:r>
          </a:p>
        </c:rich>
      </c:tx>
      <c:layout>
        <c:manualLayout>
          <c:xMode val="edge"/>
          <c:yMode val="edge"/>
          <c:x val="0.34482776101585433"/>
          <c:y val="5.154654229372407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44450"/>
        </a:sp3d>
      </c:spPr>
    </c:title>
    <c:autoTitleDeleted val="0"/>
    <c:plotArea>
      <c:layout>
        <c:manualLayout>
          <c:layoutTarget val="inner"/>
          <c:xMode val="edge"/>
          <c:yMode val="edge"/>
          <c:x val="0.13370141704223978"/>
          <c:y val="0.16188848930064095"/>
          <c:w val="0.77586206896551724"/>
          <c:h val="0.700709539132080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'!$X$10:$X$15</c:f>
              <c:strCache>
                <c:ptCount val="6"/>
                <c:pt idx="0">
                  <c:v>TOCACHE</c:v>
                </c:pt>
                <c:pt idx="1">
                  <c:v>EGEPSA</c:v>
                </c:pt>
                <c:pt idx="2">
                  <c:v>EPASA</c:v>
                </c:pt>
                <c:pt idx="3">
                  <c:v>ELPUNO</c:v>
                </c:pt>
                <c:pt idx="4">
                  <c:v>ELSE</c:v>
                </c:pt>
                <c:pt idx="5">
                  <c:v>ELDUNAS</c:v>
                </c:pt>
              </c:strCache>
            </c:strRef>
          </c:cat>
          <c:val>
            <c:numRef>
              <c:f>'5.5.2 Graf. '!$Y$10:$Y$15</c:f>
              <c:numCache>
                <c:formatCode>0.00</c:formatCode>
                <c:ptCount val="6"/>
                <c:pt idx="0">
                  <c:v>36.134397366884713</c:v>
                </c:pt>
                <c:pt idx="1">
                  <c:v>35.133758863560651</c:v>
                </c:pt>
                <c:pt idx="2">
                  <c:v>31.259206795628113</c:v>
                </c:pt>
                <c:pt idx="3">
                  <c:v>30.325130731788715</c:v>
                </c:pt>
                <c:pt idx="4">
                  <c:v>25.150859595573817</c:v>
                </c:pt>
                <c:pt idx="5">
                  <c:v>23.694430481903304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B-4CC0-A396-EFF8B5B2B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1148032"/>
        <c:axId val="171149568"/>
      </c:barChart>
      <c:catAx>
        <c:axId val="171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7114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49568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 kW.h</a:t>
                </a:r>
              </a:p>
            </c:rich>
          </c:tx>
          <c:layout>
            <c:manualLayout>
              <c:xMode val="edge"/>
              <c:yMode val="edge"/>
              <c:x val="3.4482792454681485E-2"/>
              <c:y val="0.350516437243905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71148032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BT5BNR</a:t>
            </a:r>
          </a:p>
        </c:rich>
      </c:tx>
      <c:layout>
        <c:manualLayout>
          <c:xMode val="edge"/>
          <c:yMode val="edge"/>
          <c:x val="0.28838184364334651"/>
          <c:y val="3.594755516671527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44450"/>
        </a:sp3d>
      </c:spPr>
    </c:title>
    <c:autoTitleDeleted val="0"/>
    <c:plotArea>
      <c:layout>
        <c:manualLayout>
          <c:layoutTarget val="inner"/>
          <c:xMode val="edge"/>
          <c:yMode val="edge"/>
          <c:x val="0.12655601659751037"/>
          <c:y val="0.16339921427955947"/>
          <c:w val="0.75103734439834025"/>
          <c:h val="0.69608065283092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'5.5.2 Graf. '!$V$19:$V$24</c:f>
              <c:strCache>
                <c:ptCount val="6"/>
                <c:pt idx="0">
                  <c:v>29,49</c:v>
                </c:pt>
                <c:pt idx="1">
                  <c:v>26,88</c:v>
                </c:pt>
                <c:pt idx="2">
                  <c:v>26,81</c:v>
                </c:pt>
                <c:pt idx="3">
                  <c:v>26,61</c:v>
                </c:pt>
                <c:pt idx="4">
                  <c:v>26,11</c:v>
                </c:pt>
                <c:pt idx="5">
                  <c:v>26,01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'!$U$19:$U$24</c:f>
              <c:strCache>
                <c:ptCount val="6"/>
                <c:pt idx="0">
                  <c:v>TOCACHE</c:v>
                </c:pt>
                <c:pt idx="1">
                  <c:v>ELPUNO</c:v>
                </c:pt>
                <c:pt idx="2">
                  <c:v>EGEPSA</c:v>
                </c:pt>
                <c:pt idx="3">
                  <c:v>EILHICHA</c:v>
                </c:pt>
                <c:pt idx="4">
                  <c:v>ELSE</c:v>
                </c:pt>
                <c:pt idx="5">
                  <c:v>SERSA</c:v>
                </c:pt>
              </c:strCache>
            </c:strRef>
          </c:cat>
          <c:val>
            <c:numRef>
              <c:f>'5.5.2 Graf. '!$V$19:$V$24</c:f>
              <c:numCache>
                <c:formatCode>0.00</c:formatCode>
                <c:ptCount val="6"/>
                <c:pt idx="0">
                  <c:v>29.493185686194686</c:v>
                </c:pt>
                <c:pt idx="1">
                  <c:v>26.875838168821531</c:v>
                </c:pt>
                <c:pt idx="2">
                  <c:v>26.814154342791095</c:v>
                </c:pt>
                <c:pt idx="3">
                  <c:v>26.607328076149393</c:v>
                </c:pt>
                <c:pt idx="4">
                  <c:v>26.108925135597424</c:v>
                </c:pt>
                <c:pt idx="5">
                  <c:v>26.006051943263977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F-46B0-9DE6-D76E739C8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1158528"/>
        <c:axId val="171172608"/>
      </c:barChart>
      <c:catAx>
        <c:axId val="1711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71172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1172608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 kW.h</a:t>
                </a:r>
              </a:p>
            </c:rich>
          </c:tx>
          <c:layout>
            <c:manualLayout>
              <c:xMode val="edge"/>
              <c:yMode val="edge"/>
              <c:x val="3.7344301610860942E-2"/>
              <c:y val="0.38235442791873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71158528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 TARIFA BT5BR</a:t>
            </a:r>
          </a:p>
        </c:rich>
      </c:tx>
      <c:layout>
        <c:manualLayout>
          <c:xMode val="edge"/>
          <c:yMode val="edge"/>
          <c:x val="0.30736003793918287"/>
          <c:y val="3.934450189085993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2554139090695793"/>
          <c:y val="0.1540983606557377"/>
          <c:w val="0.80086749371680055"/>
          <c:h val="0.7016393442622951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'!$X$19:$X$24</c:f>
              <c:strCache>
                <c:ptCount val="6"/>
                <c:pt idx="0">
                  <c:v>ELPUNO</c:v>
                </c:pt>
                <c:pt idx="1">
                  <c:v>ELSE</c:v>
                </c:pt>
                <c:pt idx="2">
                  <c:v>TOCACHE</c:v>
                </c:pt>
                <c:pt idx="3">
                  <c:v>ELC</c:v>
                </c:pt>
                <c:pt idx="4">
                  <c:v>ELU</c:v>
                </c:pt>
                <c:pt idx="5">
                  <c:v>SERSA</c:v>
                </c:pt>
              </c:strCache>
            </c:strRef>
          </c:cat>
          <c:val>
            <c:numRef>
              <c:f>'5.5.2 Graf. '!$Y$19:$Y$24</c:f>
              <c:numCache>
                <c:formatCode>0.00</c:formatCode>
                <c:ptCount val="6"/>
                <c:pt idx="0">
                  <c:v>24.893258984721786</c:v>
                </c:pt>
                <c:pt idx="1">
                  <c:v>24.867332401262288</c:v>
                </c:pt>
                <c:pt idx="2">
                  <c:v>24.03645609732872</c:v>
                </c:pt>
                <c:pt idx="3">
                  <c:v>23.680186181829651</c:v>
                </c:pt>
                <c:pt idx="4">
                  <c:v>23.577267211741589</c:v>
                </c:pt>
                <c:pt idx="5">
                  <c:v>23.474750378710876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F-4296-B04B-54E64750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3653888"/>
        <c:axId val="183655424"/>
      </c:barChart>
      <c:catAx>
        <c:axId val="1836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365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65542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 kW.h</a:t>
                </a:r>
              </a:p>
            </c:rich>
          </c:tx>
          <c:layout>
            <c:manualLayout>
              <c:xMode val="edge"/>
              <c:yMode val="edge"/>
              <c:x val="3.8239425679266727E-2"/>
              <c:y val="0.370491867170895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3653888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204" verticalDpi="196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BT6R</a:t>
            </a:r>
          </a:p>
        </c:rich>
      </c:tx>
      <c:layout>
        <c:manualLayout>
          <c:xMode val="edge"/>
          <c:yMode val="edge"/>
          <c:x val="0.34951445597893771"/>
          <c:y val="3.663005760643556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0.15384670417920165"/>
          <c:w val="0.71844660194174759"/>
          <c:h val="0.65568000114469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'5.5.2 Graf. '!$X$28:$X$31</c:f>
              <c:strCache>
                <c:ptCount val="4"/>
                <c:pt idx="0">
                  <c:v>EGEPSA</c:v>
                </c:pt>
                <c:pt idx="1">
                  <c:v>EDELSA</c:v>
                </c:pt>
                <c:pt idx="2">
                  <c:v>ELPUNO</c:v>
                </c:pt>
                <c:pt idx="3">
                  <c:v>ELC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'!$X$28:$X$31</c:f>
              <c:strCache>
                <c:ptCount val="4"/>
                <c:pt idx="0">
                  <c:v>EGEPSA</c:v>
                </c:pt>
                <c:pt idx="1">
                  <c:v>EDELSA</c:v>
                </c:pt>
                <c:pt idx="2">
                  <c:v>ELPUNO</c:v>
                </c:pt>
                <c:pt idx="3">
                  <c:v>ELC</c:v>
                </c:pt>
              </c:strCache>
            </c:strRef>
          </c:cat>
          <c:val>
            <c:numRef>
              <c:f>'5.5.2 Graf. '!$Y$28:$Y$31</c:f>
              <c:numCache>
                <c:formatCode>0.00</c:formatCode>
                <c:ptCount val="4"/>
                <c:pt idx="0">
                  <c:v>43.129687500000003</c:v>
                </c:pt>
                <c:pt idx="1">
                  <c:v>32.244361111111104</c:v>
                </c:pt>
                <c:pt idx="2">
                  <c:v>26.434497765301025</c:v>
                </c:pt>
                <c:pt idx="3">
                  <c:v>25.52640133507256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F-42D3-B22B-F1F24195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83676928"/>
        <c:axId val="183678464"/>
      </c:barChart>
      <c:catAx>
        <c:axId val="1836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3678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367846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 US$ / kW.h</a:t>
                </a:r>
              </a:p>
            </c:rich>
          </c:tx>
          <c:layout>
            <c:manualLayout>
              <c:xMode val="edge"/>
              <c:yMode val="edge"/>
              <c:x val="5.631077413623143E-2"/>
              <c:y val="0.322345434093465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3676928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BT5C</a:t>
            </a:r>
          </a:p>
        </c:rich>
      </c:tx>
      <c:layout>
        <c:manualLayout>
          <c:xMode val="edge"/>
          <c:yMode val="edge"/>
          <c:x val="0.33056174581950842"/>
          <c:y val="3.690028302597946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392932806950046"/>
          <c:y val="0.15129178550901159"/>
          <c:w val="0.81496964227525082"/>
          <c:h val="0.690038143663052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'!$U$28:$U$33</c:f>
              <c:strCache>
                <c:ptCount val="6"/>
                <c:pt idx="0">
                  <c:v>TOCACHE</c:v>
                </c:pt>
                <c:pt idx="1">
                  <c:v>EDELSA</c:v>
                </c:pt>
                <c:pt idx="2">
                  <c:v>EGEPSA</c:v>
                </c:pt>
                <c:pt idx="3">
                  <c:v>ELC</c:v>
                </c:pt>
                <c:pt idx="4">
                  <c:v>ELDUNAS</c:v>
                </c:pt>
                <c:pt idx="5">
                  <c:v>ELSE</c:v>
                </c:pt>
              </c:strCache>
            </c:strRef>
          </c:cat>
          <c:val>
            <c:numRef>
              <c:f>'5.5.2 Graf. '!$V$28:$V$33</c:f>
              <c:numCache>
                <c:formatCode>0.00</c:formatCode>
                <c:ptCount val="6"/>
                <c:pt idx="0">
                  <c:v>24.105950430957623</c:v>
                </c:pt>
                <c:pt idx="1">
                  <c:v>22.674505625413634</c:v>
                </c:pt>
                <c:pt idx="2">
                  <c:v>21.588848684210529</c:v>
                </c:pt>
                <c:pt idx="3">
                  <c:v>20.081363907167134</c:v>
                </c:pt>
                <c:pt idx="4">
                  <c:v>19.212899225299523</c:v>
                </c:pt>
                <c:pt idx="5">
                  <c:v>19.028933780287755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1-4DD1-903E-C9B37B76D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3687424"/>
        <c:axId val="183836672"/>
      </c:barChart>
      <c:catAx>
        <c:axId val="1836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38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36672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/KW.h</a:t>
                </a:r>
              </a:p>
            </c:rich>
          </c:tx>
          <c:layout>
            <c:manualLayout>
              <c:xMode val="edge"/>
              <c:yMode val="edge"/>
              <c:x val="4.989600356559204E-2"/>
              <c:y val="0.354244361752431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3687424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BT5DR</a:t>
            </a:r>
          </a:p>
        </c:rich>
      </c:tx>
      <c:layout>
        <c:manualLayout>
          <c:xMode val="edge"/>
          <c:yMode val="edge"/>
          <c:x val="0.33056174634272145"/>
          <c:y val="3.690028302597946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3929328069500471"/>
          <c:y val="0.15129178550901168"/>
          <c:w val="0.81496964227525082"/>
          <c:h val="0.690038143663052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'!$U$37:$U$42</c:f>
              <c:strCache>
                <c:ptCount val="6"/>
                <c:pt idx="0">
                  <c:v>ELU</c:v>
                </c:pt>
                <c:pt idx="1">
                  <c:v>ELOR</c:v>
                </c:pt>
                <c:pt idx="2">
                  <c:v>COELVISA</c:v>
                </c:pt>
                <c:pt idx="3">
                  <c:v>LUZ DEL SUR</c:v>
                </c:pt>
                <c:pt idx="4">
                  <c:v>ELSE</c:v>
                </c:pt>
                <c:pt idx="5">
                  <c:v>ELS</c:v>
                </c:pt>
              </c:strCache>
            </c:strRef>
          </c:cat>
          <c:val>
            <c:numRef>
              <c:f>'5.5.2 Graf. '!$V$37:$V$42</c:f>
              <c:numCache>
                <c:formatCode>0.00</c:formatCode>
                <c:ptCount val="6"/>
                <c:pt idx="0">
                  <c:v>18.303933690373654</c:v>
                </c:pt>
                <c:pt idx="1">
                  <c:v>16.063184506533268</c:v>
                </c:pt>
                <c:pt idx="2">
                  <c:v>15.88700549223654</c:v>
                </c:pt>
                <c:pt idx="3">
                  <c:v>13.844751935186299</c:v>
                </c:pt>
                <c:pt idx="4">
                  <c:v>13.490579848125615</c:v>
                </c:pt>
                <c:pt idx="5">
                  <c:v>13.261143009084222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A-47A3-81E5-39060074D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156928"/>
        <c:axId val="184158464"/>
      </c:barChart>
      <c:catAx>
        <c:axId val="1841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41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5846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/KW.h</a:t>
                </a:r>
              </a:p>
            </c:rich>
          </c:tx>
          <c:layout>
            <c:manualLayout>
              <c:xMode val="edge"/>
              <c:yMode val="edge"/>
              <c:x val="4.9896053009221709E-2"/>
              <c:y val="0.354244361752431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4156928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BT5ENR</a:t>
            </a:r>
          </a:p>
        </c:rich>
      </c:tx>
      <c:layout>
        <c:manualLayout>
          <c:xMode val="edge"/>
          <c:yMode val="edge"/>
          <c:x val="0.33056164733658683"/>
          <c:y val="3.69003741553582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3929328069500477"/>
          <c:y val="0.15129178550901176"/>
          <c:w val="0.81496964227525082"/>
          <c:h val="0.690038143663052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'!$X$37:$X$41</c:f>
              <c:strCache>
                <c:ptCount val="5"/>
                <c:pt idx="0">
                  <c:v>ELC</c:v>
                </c:pt>
                <c:pt idx="1">
                  <c:v>ENOSA</c:v>
                </c:pt>
                <c:pt idx="2">
                  <c:v>ELNM</c:v>
                </c:pt>
                <c:pt idx="3">
                  <c:v>ELN</c:v>
                </c:pt>
                <c:pt idx="4">
                  <c:v>LUZ DEL SUR</c:v>
                </c:pt>
              </c:strCache>
            </c:strRef>
          </c:cat>
          <c:val>
            <c:numRef>
              <c:f>'5.5.2 Graf. '!$Y$37:$Y$41</c:f>
              <c:numCache>
                <c:formatCode>0.00</c:formatCode>
                <c:ptCount val="5"/>
                <c:pt idx="0">
                  <c:v>26.284620152399533</c:v>
                </c:pt>
                <c:pt idx="1">
                  <c:v>21.08835043683262</c:v>
                </c:pt>
                <c:pt idx="2">
                  <c:v>20.611900990099013</c:v>
                </c:pt>
                <c:pt idx="3">
                  <c:v>19.090299506263769</c:v>
                </c:pt>
                <c:pt idx="4">
                  <c:v>18.752974092875906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A-4564-A978-3427D33FB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171520"/>
        <c:axId val="184206080"/>
      </c:barChart>
      <c:catAx>
        <c:axId val="1841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42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0608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/KW.h</a:t>
                </a:r>
              </a:p>
            </c:rich>
          </c:tx>
          <c:layout>
            <c:manualLayout>
              <c:xMode val="edge"/>
              <c:yMode val="edge"/>
              <c:x val="4.9896189560539865E-2"/>
              <c:y val="0.35424442955268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4171520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MEDIO-TARIFA BT5ER</a:t>
            </a:r>
          </a:p>
        </c:rich>
      </c:tx>
      <c:layout>
        <c:manualLayout>
          <c:xMode val="edge"/>
          <c:yMode val="edge"/>
          <c:x val="0.33056181061479467"/>
          <c:y val="3.690015310586176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38100"/>
        </a:sp3d>
      </c:spPr>
    </c:title>
    <c:autoTitleDeleted val="0"/>
    <c:plotArea>
      <c:layout>
        <c:manualLayout>
          <c:layoutTarget val="inner"/>
          <c:xMode val="edge"/>
          <c:yMode val="edge"/>
          <c:x val="0.13929328069500488"/>
          <c:y val="0.15129178550901182"/>
          <c:w val="0.81496964227525082"/>
          <c:h val="0.690038143663052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'5.5.2 Graf. '!$U$46:$U$51</c:f>
              <c:strCache>
                <c:ptCount val="6"/>
                <c:pt idx="0">
                  <c:v>ELC</c:v>
                </c:pt>
                <c:pt idx="1">
                  <c:v>ENOSA</c:v>
                </c:pt>
                <c:pt idx="2">
                  <c:v>ELNM</c:v>
                </c:pt>
                <c:pt idx="3">
                  <c:v>ELN</c:v>
                </c:pt>
                <c:pt idx="4">
                  <c:v>ENEDIS</c:v>
                </c:pt>
                <c:pt idx="5">
                  <c:v>LUZ DEL SUR</c:v>
                </c:pt>
              </c:strCache>
            </c:strRef>
          </c:cat>
          <c:val>
            <c:numRef>
              <c:f>'5.5.2 Graf. '!$V$46:$V$51</c:f>
              <c:numCache>
                <c:formatCode>0.00</c:formatCode>
                <c:ptCount val="6"/>
                <c:pt idx="0">
                  <c:v>24.182730239751514</c:v>
                </c:pt>
                <c:pt idx="1">
                  <c:v>20.743207496158217</c:v>
                </c:pt>
                <c:pt idx="2">
                  <c:v>19.820549335080401</c:v>
                </c:pt>
                <c:pt idx="3">
                  <c:v>19.096918367293497</c:v>
                </c:pt>
                <c:pt idx="4">
                  <c:v>17.896207972445065</c:v>
                </c:pt>
                <c:pt idx="5">
                  <c:v>17.678012337144182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2-483C-B565-63C01835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239616"/>
        <c:axId val="184241152"/>
      </c:barChart>
      <c:catAx>
        <c:axId val="184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4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4115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 US$ /KW.h</a:t>
                </a:r>
              </a:p>
            </c:rich>
          </c:tx>
          <c:layout>
            <c:manualLayout>
              <c:xMode val="edge"/>
              <c:yMode val="edge"/>
              <c:x val="4.9896076074602821E-2"/>
              <c:y val="0.35424431321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4239616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TOTAL DE ENERGÍA ELÉCTRICA POR NIVEL DE TENSIÓN</a:t>
            </a:r>
          </a:p>
        </c:rich>
      </c:tx>
      <c:layout>
        <c:manualLayout>
          <c:xMode val="edge"/>
          <c:yMode val="edge"/>
          <c:x val="0.34662867232753608"/>
          <c:y val="2.248243470473632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  <a:outerShdw blurRad="50800" dist="38100" dir="5400000" algn="t" rotWithShape="0">
            <a:schemeClr val="tx1">
              <a:alpha val="40000"/>
            </a:scheme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945606694560664E-2"/>
          <c:y val="0.13387881309356878"/>
          <c:w val="0.90585774058577406"/>
          <c:h val="0.7413612339553447"/>
        </c:manualLayout>
      </c:layout>
      <c:lineChart>
        <c:grouping val="standard"/>
        <c:varyColors val="0"/>
        <c:ser>
          <c:idx val="0"/>
          <c:order val="0"/>
          <c:tx>
            <c:strRef>
              <c:f>'5.3.2'!$AA$147</c:f>
              <c:strCache>
                <c:ptCount val="1"/>
                <c:pt idx="0">
                  <c:v>MAT</c:v>
                </c:pt>
              </c:strCache>
            </c:strRef>
          </c:tx>
          <c:spPr>
            <a:ln w="31750"/>
          </c:spPr>
          <c:cat>
            <c:strRef>
              <c:f>'5.3.2'!$Z$148:$Z$159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'5.3.2'!$AA$148:$AA$159</c:f>
              <c:numCache>
                <c:formatCode>#\ ###\ ##0.00</c:formatCode>
                <c:ptCount val="12"/>
                <c:pt idx="0">
                  <c:v>1535.0563737</c:v>
                </c:pt>
                <c:pt idx="1">
                  <c:v>1426.9424793000003</c:v>
                </c:pt>
                <c:pt idx="2">
                  <c:v>1524.168752600001</c:v>
                </c:pt>
                <c:pt idx="3">
                  <c:v>1460.9452192999997</c:v>
                </c:pt>
                <c:pt idx="4">
                  <c:v>1554.8244798999995</c:v>
                </c:pt>
                <c:pt idx="5">
                  <c:v>1588.9647651</c:v>
                </c:pt>
                <c:pt idx="6">
                  <c:v>1664.6090196000009</c:v>
                </c:pt>
                <c:pt idx="7">
                  <c:v>1655.1011280000007</c:v>
                </c:pt>
                <c:pt idx="8">
                  <c:v>1655.9231640000003</c:v>
                </c:pt>
                <c:pt idx="9">
                  <c:v>1682.6730094999998</c:v>
                </c:pt>
                <c:pt idx="10">
                  <c:v>1673.5978940999992</c:v>
                </c:pt>
                <c:pt idx="11">
                  <c:v>1736.3802836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B-49A4-A4BD-452166FC88D4}"/>
            </c:ext>
          </c:extLst>
        </c:ser>
        <c:ser>
          <c:idx val="1"/>
          <c:order val="1"/>
          <c:tx>
            <c:strRef>
              <c:f>'5.3.2'!$AB$147</c:f>
              <c:strCache>
                <c:ptCount val="1"/>
                <c:pt idx="0">
                  <c:v>AT</c:v>
                </c:pt>
              </c:strCache>
            </c:strRef>
          </c:tx>
          <c:spPr>
            <a:ln w="31750"/>
          </c:spPr>
          <c:cat>
            <c:strRef>
              <c:f>'5.3.2'!$Z$148:$Z$159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'5.3.2'!$AB$148:$AB$159</c:f>
              <c:numCache>
                <c:formatCode>#\ ###\ ##0.00</c:formatCode>
                <c:ptCount val="12"/>
                <c:pt idx="0">
                  <c:v>187.99665839999994</c:v>
                </c:pt>
                <c:pt idx="1">
                  <c:v>177.69344719999998</c:v>
                </c:pt>
                <c:pt idx="2">
                  <c:v>187.57107609999997</c:v>
                </c:pt>
                <c:pt idx="3">
                  <c:v>173.27768019999993</c:v>
                </c:pt>
                <c:pt idx="4">
                  <c:v>186.7170911</c:v>
                </c:pt>
                <c:pt idx="5">
                  <c:v>184.39314049999996</c:v>
                </c:pt>
                <c:pt idx="6">
                  <c:v>192.91914499999996</c:v>
                </c:pt>
                <c:pt idx="7">
                  <c:v>188.6974108</c:v>
                </c:pt>
                <c:pt idx="8">
                  <c:v>177.24979539999998</c:v>
                </c:pt>
                <c:pt idx="9">
                  <c:v>191.34466130000001</c:v>
                </c:pt>
                <c:pt idx="10">
                  <c:v>184.31116319999998</c:v>
                </c:pt>
                <c:pt idx="11">
                  <c:v>185.20845660000001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B-49A4-A4BD-452166FC88D4}"/>
            </c:ext>
          </c:extLst>
        </c:ser>
        <c:ser>
          <c:idx val="2"/>
          <c:order val="2"/>
          <c:tx>
            <c:strRef>
              <c:f>'5.3.2'!$AC$147</c:f>
              <c:strCache>
                <c:ptCount val="1"/>
                <c:pt idx="0">
                  <c:v>MT</c:v>
                </c:pt>
              </c:strCache>
            </c:strRef>
          </c:tx>
          <c:spPr>
            <a:ln w="31750"/>
          </c:spPr>
          <c:cat>
            <c:strRef>
              <c:f>'5.3.2'!$Z$148:$Z$159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'5.3.2'!$AC$148:$AC$159</c:f>
              <c:numCache>
                <c:formatCode>#\ ###\ ##0.00</c:formatCode>
                <c:ptCount val="12"/>
                <c:pt idx="0">
                  <c:v>1176.8542269999987</c:v>
                </c:pt>
                <c:pt idx="1">
                  <c:v>1117.1939603200001</c:v>
                </c:pt>
                <c:pt idx="2">
                  <c:v>1210.2109487199994</c:v>
                </c:pt>
                <c:pt idx="3">
                  <c:v>1122.8672221799984</c:v>
                </c:pt>
                <c:pt idx="4">
                  <c:v>1168.8374814599993</c:v>
                </c:pt>
                <c:pt idx="5">
                  <c:v>1139.0195816599999</c:v>
                </c:pt>
                <c:pt idx="6">
                  <c:v>1111.9365143799973</c:v>
                </c:pt>
                <c:pt idx="7">
                  <c:v>1127.4137522000001</c:v>
                </c:pt>
                <c:pt idx="8">
                  <c:v>1147.745514029999</c:v>
                </c:pt>
                <c:pt idx="9">
                  <c:v>1185.8177038199995</c:v>
                </c:pt>
                <c:pt idx="10">
                  <c:v>1201.4801940800007</c:v>
                </c:pt>
                <c:pt idx="11">
                  <c:v>1227.4947554199994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B-49A4-A4BD-452166FC88D4}"/>
            </c:ext>
          </c:extLst>
        </c:ser>
        <c:ser>
          <c:idx val="3"/>
          <c:order val="3"/>
          <c:tx>
            <c:strRef>
              <c:f>'5.3.2'!$AE$147</c:f>
              <c:strCache>
                <c:ptCount val="1"/>
                <c:pt idx="0">
                  <c:v>BT</c:v>
                </c:pt>
              </c:strCache>
            </c:strRef>
          </c:tx>
          <c:spPr>
            <a:ln w="31750"/>
          </c:spPr>
          <c:cat>
            <c:strRef>
              <c:f>'5.3.2'!$Z$148:$Z$159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'5.3.2'!$AE$148:$AE$159</c:f>
              <c:numCache>
                <c:formatCode>#\ ###\ ##0.00</c:formatCode>
                <c:ptCount val="12"/>
                <c:pt idx="0">
                  <c:v>1274.905078739994</c:v>
                </c:pt>
                <c:pt idx="1">
                  <c:v>1243.0470348599831</c:v>
                </c:pt>
                <c:pt idx="2">
                  <c:v>1293.6414277099818</c:v>
                </c:pt>
                <c:pt idx="3">
                  <c:v>1279.0891371000114</c:v>
                </c:pt>
                <c:pt idx="4">
                  <c:v>1249.1843725700005</c:v>
                </c:pt>
                <c:pt idx="5">
                  <c:v>1221.3289788000313</c:v>
                </c:pt>
                <c:pt idx="6">
                  <c:v>1229.0881588699976</c:v>
                </c:pt>
                <c:pt idx="7">
                  <c:v>1236.9539196799951</c:v>
                </c:pt>
                <c:pt idx="8">
                  <c:v>1258.5680587400088</c:v>
                </c:pt>
                <c:pt idx="9">
                  <c:v>1268.0075979500086</c:v>
                </c:pt>
                <c:pt idx="10">
                  <c:v>1265.3959268800079</c:v>
                </c:pt>
                <c:pt idx="11">
                  <c:v>1300.4385862400004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B-49A4-A4BD-452166FC8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92192"/>
        <c:axId val="131629824"/>
      </c:lineChart>
      <c:catAx>
        <c:axId val="1315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162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6.0901001777694834E-3"/>
              <c:y val="0.42802292181716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159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171551140428316"/>
          <c:y val="0.94625719879388936"/>
          <c:w val="0.41004179855822492"/>
          <c:h val="4.798471878855437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DEL MERCADO REGULADO EN MT</a:t>
            </a:r>
          </a:p>
        </c:rich>
      </c:tx>
      <c:layout>
        <c:manualLayout>
          <c:xMode val="edge"/>
          <c:yMode val="edge"/>
          <c:x val="0.23977728125410727"/>
          <c:y val="3.4055727554179564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0.11359423647463061"/>
          <c:y val="0.18737719704541575"/>
          <c:w val="0.86033676009798377"/>
          <c:h val="0.64912280701754388"/>
        </c:manualLayout>
      </c:layout>
      <c:lineChart>
        <c:grouping val="standard"/>
        <c:varyColors val="0"/>
        <c:ser>
          <c:idx val="0"/>
          <c:order val="0"/>
          <c:spPr>
            <a:ln w="25400"/>
          </c:spPr>
          <c:cat>
            <c:strRef>
              <c:f>'GRAFICOS '!$L$5:$W$5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'GRAFICOS '!$L$6:$W$6</c:f>
              <c:numCache>
                <c:formatCode>0.0</c:formatCode>
                <c:ptCount val="12"/>
                <c:pt idx="0">
                  <c:v>13.54535878948295</c:v>
                </c:pt>
                <c:pt idx="1">
                  <c:v>13.731602450517695</c:v>
                </c:pt>
                <c:pt idx="2">
                  <c:v>13.616341085716082</c:v>
                </c:pt>
                <c:pt idx="3">
                  <c:v>13.622797970651636</c:v>
                </c:pt>
                <c:pt idx="4">
                  <c:v>13.378844772473025</c:v>
                </c:pt>
                <c:pt idx="5">
                  <c:v>13.017425510326081</c:v>
                </c:pt>
                <c:pt idx="6">
                  <c:v>13.273949529433329</c:v>
                </c:pt>
                <c:pt idx="7">
                  <c:v>13.085007878791171</c:v>
                </c:pt>
                <c:pt idx="8">
                  <c:v>12.807050035691038</c:v>
                </c:pt>
                <c:pt idx="9">
                  <c:v>13.163379998580163</c:v>
                </c:pt>
                <c:pt idx="10">
                  <c:v>13.956245892203736</c:v>
                </c:pt>
                <c:pt idx="11">
                  <c:v>14.255876951847281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D-47B7-9ACB-1BF24A27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41632"/>
        <c:axId val="184343168"/>
      </c:lineChart>
      <c:catAx>
        <c:axId val="1843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3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4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 US $ / kWh</a:t>
                </a:r>
              </a:p>
            </c:rich>
          </c:tx>
          <c:layout>
            <c:manualLayout>
              <c:xMode val="edge"/>
              <c:yMode val="edge"/>
              <c:x val="8.690338578144054E-3"/>
              <c:y val="0.361088548142008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34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DEL MERCADO REGULADO EN BT</a:t>
            </a:r>
          </a:p>
        </c:rich>
      </c:tx>
      <c:layout>
        <c:manualLayout>
          <c:xMode val="edge"/>
          <c:yMode val="edge"/>
          <c:x val="0.23998711524695776"/>
          <c:y val="3.3912391385859379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0.12476745222200197"/>
          <c:y val="0.22153241714350924"/>
          <c:w val="0.84916355542138655"/>
          <c:h val="0.65113969449470988"/>
        </c:manualLayout>
      </c:layout>
      <c:lineChart>
        <c:grouping val="standard"/>
        <c:varyColors val="0"/>
        <c:ser>
          <c:idx val="0"/>
          <c:order val="0"/>
          <c:spPr>
            <a:ln w="25400"/>
          </c:spPr>
          <c:cat>
            <c:strRef>
              <c:f>'GRAFICOS '!$L$27:$W$27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'GRAFICOS '!$L$28:$W$28</c:f>
              <c:numCache>
                <c:formatCode>0.0</c:formatCode>
                <c:ptCount val="12"/>
                <c:pt idx="0">
                  <c:v>20.005391324844869</c:v>
                </c:pt>
                <c:pt idx="1">
                  <c:v>19.884029058294335</c:v>
                </c:pt>
                <c:pt idx="2">
                  <c:v>19.639340227934966</c:v>
                </c:pt>
                <c:pt idx="3">
                  <c:v>19.716796059360121</c:v>
                </c:pt>
                <c:pt idx="4">
                  <c:v>19.48118343973735</c:v>
                </c:pt>
                <c:pt idx="5">
                  <c:v>18.931038392845142</c:v>
                </c:pt>
                <c:pt idx="6">
                  <c:v>18.894295354764598</c:v>
                </c:pt>
                <c:pt idx="7">
                  <c:v>18.51984908961645</c:v>
                </c:pt>
                <c:pt idx="8">
                  <c:v>18.584756547296703</c:v>
                </c:pt>
                <c:pt idx="9">
                  <c:v>19.101064410575407</c:v>
                </c:pt>
                <c:pt idx="10">
                  <c:v>19.414375616118782</c:v>
                </c:pt>
                <c:pt idx="11">
                  <c:v>19.930041221120593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A-48A6-B9FE-12CB39C97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51744"/>
        <c:axId val="184369920"/>
      </c:lineChart>
      <c:catAx>
        <c:axId val="1843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36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6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 US$ / kWh</a:t>
                </a:r>
              </a:p>
            </c:rich>
          </c:tx>
          <c:layout>
            <c:manualLayout>
              <c:xMode val="edge"/>
              <c:yMode val="edge"/>
              <c:x val="1.1173137840528554E-2"/>
              <c:y val="0.487578291843954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351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DEL MERCADO REGULADO MT2, MT3 Y MT4 </a:t>
            </a:r>
          </a:p>
        </c:rich>
      </c:tx>
      <c:layout>
        <c:manualLayout>
          <c:xMode val="edge"/>
          <c:yMode val="edge"/>
          <c:x val="0.20479901375964368"/>
          <c:y val="3.4089946967772726E-2"/>
        </c:manualLayout>
      </c:layout>
      <c:overlay val="0"/>
      <c:spPr>
        <a:solidFill>
          <a:srgbClr val="0B7D8F"/>
        </a:solidFill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0.11359424754540479"/>
          <c:y val="0.14369501466275658"/>
          <c:w val="0.86033676009798377"/>
          <c:h val="0.69501466275659829"/>
        </c:manualLayout>
      </c:layout>
      <c:lineChart>
        <c:grouping val="standard"/>
        <c:varyColors val="0"/>
        <c:ser>
          <c:idx val="0"/>
          <c:order val="0"/>
          <c:tx>
            <c:v>MT2</c:v>
          </c:tx>
          <c:spPr>
            <a:ln w="25400"/>
          </c:spPr>
          <c:cat>
            <c:strRef>
              <c:f>'GRAFICOS '!$M$46:$X$46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'GRAFICOS '!$M$47:$X$47</c:f>
              <c:numCache>
                <c:formatCode>0.0</c:formatCode>
                <c:ptCount val="12"/>
                <c:pt idx="0">
                  <c:v>13.159071948482829</c:v>
                </c:pt>
                <c:pt idx="1">
                  <c:v>13.38663708843788</c:v>
                </c:pt>
                <c:pt idx="2">
                  <c:v>13.093864633759356</c:v>
                </c:pt>
                <c:pt idx="3">
                  <c:v>13.154155724810806</c:v>
                </c:pt>
                <c:pt idx="4">
                  <c:v>13.049473449434426</c:v>
                </c:pt>
                <c:pt idx="5">
                  <c:v>12.97757681860439</c:v>
                </c:pt>
                <c:pt idx="6">
                  <c:v>13.19375818333595</c:v>
                </c:pt>
                <c:pt idx="7">
                  <c:v>12.812730127829592</c:v>
                </c:pt>
                <c:pt idx="8">
                  <c:v>12.639985874580944</c:v>
                </c:pt>
                <c:pt idx="9">
                  <c:v>13.000894974135221</c:v>
                </c:pt>
                <c:pt idx="10">
                  <c:v>13.717369421542219</c:v>
                </c:pt>
                <c:pt idx="11">
                  <c:v>13.730203698316378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A-40E7-B4D2-0637E90DD884}"/>
            </c:ext>
          </c:extLst>
        </c:ser>
        <c:ser>
          <c:idx val="1"/>
          <c:order val="1"/>
          <c:tx>
            <c:v>MT3</c:v>
          </c:tx>
          <c:spPr>
            <a:ln w="25400"/>
          </c:spPr>
          <c:cat>
            <c:strRef>
              <c:f>'GRAFICOS '!$M$46:$X$46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'GRAFICOS '!$M$48:$X$48</c:f>
              <c:numCache>
                <c:formatCode>0.0</c:formatCode>
                <c:ptCount val="12"/>
                <c:pt idx="0">
                  <c:v>13.270585638318186</c:v>
                </c:pt>
                <c:pt idx="1">
                  <c:v>13.39714392377493</c:v>
                </c:pt>
                <c:pt idx="2">
                  <c:v>13.31117912500188</c:v>
                </c:pt>
                <c:pt idx="3">
                  <c:v>13.38130862784104</c:v>
                </c:pt>
                <c:pt idx="4">
                  <c:v>13.275543791526681</c:v>
                </c:pt>
                <c:pt idx="5">
                  <c:v>12.898364243946071</c:v>
                </c:pt>
                <c:pt idx="6">
                  <c:v>12.905847476916875</c:v>
                </c:pt>
                <c:pt idx="7">
                  <c:v>12.737573272529621</c:v>
                </c:pt>
                <c:pt idx="8">
                  <c:v>12.566001965035889</c:v>
                </c:pt>
                <c:pt idx="9">
                  <c:v>12.965131747120415</c:v>
                </c:pt>
                <c:pt idx="10">
                  <c:v>13.835645393806697</c:v>
                </c:pt>
                <c:pt idx="11">
                  <c:v>14.070609392351894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A-40E7-B4D2-0637E90DD884}"/>
            </c:ext>
          </c:extLst>
        </c:ser>
        <c:ser>
          <c:idx val="2"/>
          <c:order val="2"/>
          <c:tx>
            <c:v>MT4</c:v>
          </c:tx>
          <c:spPr>
            <a:ln w="25400"/>
          </c:spPr>
          <c:cat>
            <c:strRef>
              <c:f>'GRAFICOS '!$M$46:$X$46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'GRAFICOS '!$M$49:$X$49</c:f>
              <c:numCache>
                <c:formatCode>0.0</c:formatCode>
                <c:ptCount val="12"/>
                <c:pt idx="0">
                  <c:v>14.803680340015337</c:v>
                </c:pt>
                <c:pt idx="1">
                  <c:v>15.095291151506638</c:v>
                </c:pt>
                <c:pt idx="2">
                  <c:v>15.064778283794018</c:v>
                </c:pt>
                <c:pt idx="3">
                  <c:v>14.806195867522305</c:v>
                </c:pt>
                <c:pt idx="4">
                  <c:v>14.002487745338817</c:v>
                </c:pt>
                <c:pt idx="5">
                  <c:v>13.437868454654909</c:v>
                </c:pt>
                <c:pt idx="6">
                  <c:v>14.527846646652723</c:v>
                </c:pt>
                <c:pt idx="7">
                  <c:v>14.463226975135814</c:v>
                </c:pt>
                <c:pt idx="8">
                  <c:v>13.751305928067884</c:v>
                </c:pt>
                <c:pt idx="9">
                  <c:v>13.957988827686368</c:v>
                </c:pt>
                <c:pt idx="10">
                  <c:v>14.574303352556736</c:v>
                </c:pt>
                <c:pt idx="11">
                  <c:v>15.356716917851879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7A-40E7-B4D2-0637E90DD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88992"/>
        <c:axId val="184390784"/>
      </c:lineChart>
      <c:catAx>
        <c:axId val="184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39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90784"/>
        <c:scaling>
          <c:orientation val="minMax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 US $ / kWh</a:t>
                </a:r>
              </a:p>
            </c:rich>
          </c:tx>
          <c:layout>
            <c:manualLayout>
              <c:xMode val="edge"/>
              <c:yMode val="edge"/>
              <c:x val="1.1173137840528554E-2"/>
              <c:y val="0.3863655606099091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4388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733778732203927"/>
          <c:y val="0.92277614858260015"/>
          <c:w val="0.3165741696081093"/>
          <c:h val="6.4516129032258118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TOTAL DE ENERGÍA ELÉCTRICA  AL MERCADO LIBRE POR NIVEL DE TENSIÓN</a:t>
            </a:r>
          </a:p>
        </c:rich>
      </c:tx>
      <c:layout>
        <c:manualLayout>
          <c:xMode val="edge"/>
          <c:yMode val="edge"/>
          <c:x val="0.13179945460340697"/>
          <c:y val="3.8922152497435282E-2"/>
        </c:manualLayout>
      </c:layout>
      <c:overlay val="0"/>
      <c:spPr>
        <a:solidFill>
          <a:srgbClr val="0B7D8F"/>
        </a:solidFill>
        <a:ln w="2540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100539377549344"/>
          <c:y val="0.40351692229260738"/>
          <c:w val="0.69753978096191482"/>
          <c:h val="0.397554524398824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38100"/>
              <a:contourClr>
                <a:srgbClr val="000000"/>
              </a:contourClr>
            </a:sp3d>
          </c:spPr>
          <c:explosion val="12"/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96-425B-9AB3-D6F62501D6C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B96-425B-9AB3-D6F62501D6C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B96-425B-9AB3-D6F62501D6C8}"/>
              </c:ext>
            </c:extLst>
          </c:dPt>
          <c:dLbls>
            <c:dLbl>
              <c:idx val="0"/>
              <c:layout>
                <c:manualLayout>
                  <c:x val="-6.5808776042918252E-2"/>
                  <c:y val="-0.192180877268089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96-425B-9AB3-D6F62501D6C8}"/>
                </c:ext>
              </c:extLst>
            </c:dLbl>
            <c:dLbl>
              <c:idx val="1"/>
              <c:layout>
                <c:manualLayout>
                  <c:x val="-4.8199017307877158E-2"/>
                  <c:y val="-0.115689624273138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96-425B-9AB3-D6F62501D6C8}"/>
                </c:ext>
              </c:extLst>
            </c:dLbl>
            <c:dLbl>
              <c:idx val="2"/>
              <c:layout>
                <c:manualLayout>
                  <c:x val="0.12882101726582401"/>
                  <c:y val="-8.15404749787909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96-425B-9AB3-D6F62501D6C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('5.3.2'!$D$84,'5.3.2'!$F$84,'5.3.2'!$H$84)</c:f>
              <c:strCache>
                <c:ptCount val="3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</c:strCache>
            </c:strRef>
          </c:cat>
          <c:val>
            <c:numRef>
              <c:f>('5.3.2'!$D$101,'5.3.2'!$F$101,'5.3.2'!$H$101)</c:f>
              <c:numCache>
                <c:formatCode>\ #\ ###\ ##0.00</c:formatCode>
                <c:ptCount val="3"/>
                <c:pt idx="0">
                  <c:v>19157.436699700003</c:v>
                </c:pt>
                <c:pt idx="1">
                  <c:v>2214.5589543999999</c:v>
                </c:pt>
                <c:pt idx="2">
                  <c:v>10418.669324799999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96-425B-9AB3-D6F62501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TOTAL DE ENERGÍA ELÉCTRICA AL MERCADO REGULADO POR NIVEL DE TENSIÓN</a:t>
            </a:r>
          </a:p>
        </c:rich>
      </c:tx>
      <c:layout>
        <c:manualLayout>
          <c:xMode val="edge"/>
          <c:yMode val="edge"/>
          <c:x val="0.13447927642138258"/>
          <c:y val="4.2552993058608789E-2"/>
        </c:manualLayout>
      </c:layout>
      <c:overlay val="0"/>
      <c:spPr>
        <a:solidFill>
          <a:srgbClr val="0B7D8F"/>
        </a:solidFill>
        <a:ln w="2540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28777276051339"/>
          <c:y val="0.39661479079820905"/>
          <c:w val="0.51061397809033271"/>
          <c:h val="0.3894392465647676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8100"/>
              <a:contourClr>
                <a:srgbClr val="000000"/>
              </a:contourClr>
            </a:sp3d>
          </c:spPr>
          <c:explosion val="28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26-4FE8-B57D-18787A5BA203}"/>
              </c:ext>
            </c:extLst>
          </c:dPt>
          <c:dPt>
            <c:idx val="1"/>
            <c:bubble3D val="0"/>
            <c:spPr>
              <a:scene3d>
                <a:camera prst="orthographicFront"/>
                <a:lightRig rig="threePt" dir="t"/>
              </a:scene3d>
              <a:sp3d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26-4FE8-B57D-18787A5BA203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26-4FE8-B57D-18787A5BA2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3826-4FE8-B57D-18787A5BA203}"/>
              </c:ext>
            </c:extLst>
          </c:dPt>
          <c:dLbls>
            <c:dLbl>
              <c:idx val="0"/>
              <c:layout>
                <c:manualLayout>
                  <c:x val="0.122493045354333"/>
                  <c:y val="-6.8388584306390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
0.02%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826-4FE8-B57D-18787A5BA203}"/>
                </c:ext>
              </c:extLst>
            </c:dLbl>
            <c:dLbl>
              <c:idx val="1"/>
              <c:layout>
                <c:manualLayout>
                  <c:x val="9.0733849733672461E-2"/>
                  <c:y val="8.68884803286942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26-4FE8-B57D-18787A5BA203}"/>
                </c:ext>
              </c:extLst>
            </c:dLbl>
            <c:dLbl>
              <c:idx val="2"/>
              <c:layout>
                <c:manualLayout>
                  <c:x val="-7.0050736545074793E-2"/>
                  <c:y val="-1.5726253703951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26-4FE8-B57D-18787A5BA203}"/>
                </c:ext>
              </c:extLst>
            </c:dLbl>
            <c:dLbl>
              <c:idx val="3"/>
              <c:layout>
                <c:manualLayout>
                  <c:x val="-9.1209618284032692E-2"/>
                  <c:y val="-6.752775201305970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 i="0"/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26-4FE8-B57D-18787A5BA2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('5.3.2'!$O$84,'5.3.2'!$Q$84,'5.3.2'!$S$84,'5.3.2'!$M$84)</c:f>
              <c:strCache>
                <c:ptCount val="4"/>
                <c:pt idx="0">
                  <c:v>AT</c:v>
                </c:pt>
                <c:pt idx="1">
                  <c:v>MT</c:v>
                </c:pt>
                <c:pt idx="2">
                  <c:v>BT</c:v>
                </c:pt>
                <c:pt idx="3">
                  <c:v>MAT</c:v>
                </c:pt>
              </c:strCache>
            </c:strRef>
          </c:cat>
          <c:val>
            <c:numRef>
              <c:f>('5.3.2'!$P$101,'5.3.2'!$R$101,'5.3.2'!$T$101,'5.3.2'!$N$101)</c:f>
              <c:numCache>
                <c:formatCode>#,##0.0</c:formatCode>
                <c:ptCount val="4"/>
                <c:pt idx="0" formatCode="#,##0.00">
                  <c:v>1.5134340534599748E-2</c:v>
                </c:pt>
                <c:pt idx="1">
                  <c:v>18.876281561073473</c:v>
                </c:pt>
                <c:pt idx="2">
                  <c:v>81.099195491666464</c:v>
                </c:pt>
                <c:pt idx="3" formatCode="#,##0.00">
                  <c:v>9.3886067254296216E-3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26-4FE8-B57D-18787A5B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 VENTA DE ENERGÍA ELÉCTRICA DE EMPRESAS DISTRIBUIDORAS POR TIPO DE MERCADO Y NIVEL DE TENSIÓN</a:t>
            </a:r>
          </a:p>
        </c:rich>
      </c:tx>
      <c:layout>
        <c:manualLayout>
          <c:xMode val="edge"/>
          <c:yMode val="edge"/>
          <c:x val="0.11389965332831689"/>
          <c:y val="2.2842566674050654E-2"/>
        </c:manualLayout>
      </c:layout>
      <c:overlay val="0"/>
      <c:spPr>
        <a:solidFill>
          <a:srgbClr val="0B7D8F"/>
        </a:solidFill>
        <a:ln w="2540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plotArea>
      <c:layout>
        <c:manualLayout>
          <c:layoutTarget val="inner"/>
          <c:xMode val="edge"/>
          <c:yMode val="edge"/>
          <c:x val="0.28706708812317139"/>
          <c:y val="0.40101581914965501"/>
          <c:w val="0.35251838745328384"/>
          <c:h val="0.46706953711638644"/>
        </c:manualLayout>
      </c:layout>
      <c:doughnutChart>
        <c:varyColors val="1"/>
        <c:ser>
          <c:idx val="0"/>
          <c:order val="0"/>
          <c:tx>
            <c:strRef>
              <c:f>'5.3.2'!$Z$36</c:f>
              <c:strCache>
                <c:ptCount val="1"/>
                <c:pt idx="0">
                  <c:v>Mercado Libre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5D-4291-A237-781019139479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5D-4291-A237-78101913947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5D-4291-A237-781019139479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5D-4291-A237-7810191394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5D-4291-A237-781019139479}"/>
                </c:ext>
              </c:extLst>
            </c:dLbl>
            <c:dLbl>
              <c:idx val="3"/>
              <c:layout>
                <c:manualLayout>
                  <c:x val="1.2741241274465232E-2"/>
                  <c:y val="-3.87163573699925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532046144696029E-2"/>
                      <c:h val="4.54028967706068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75D-4291-A237-7810191394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'5.3.2'!$AA$35:$AD$35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'5.3.2'!$AA$36:$AD$36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313.8465966</c:v>
                </c:pt>
                <c:pt idx="2">
                  <c:v>3697.347001900001</c:v>
                </c:pt>
                <c:pt idx="3" formatCode="#\ ###\ ###\ ##0.0">
                  <c:v>4.2033281000000002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5D-4291-A237-781019139479}"/>
            </c:ext>
          </c:extLst>
        </c:ser>
        <c:ser>
          <c:idx val="1"/>
          <c:order val="1"/>
          <c:tx>
            <c:strRef>
              <c:f>'5.3.2'!$Z$37</c:f>
              <c:strCache>
                <c:ptCount val="1"/>
                <c:pt idx="0">
                  <c:v>Mercado Regulado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3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75D-4291-A237-781019139479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75D-4291-A237-78101913947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75D-4291-A237-781019139479}"/>
              </c:ext>
            </c:extLst>
          </c:dPt>
          <c:dPt>
            <c:idx val="3"/>
            <c:bubble3D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75D-4291-A237-7810191394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5D-4291-A237-7810191394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5D-4291-A237-7810191394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'5.3.2'!$AA$35:$AD$35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'5.3.2'!$AA$37:$AD$37</c:f>
              <c:numCache>
                <c:formatCode>#\ ###\ ###\ ##0.0</c:formatCode>
                <c:ptCount val="4"/>
                <c:pt idx="0" formatCode="_(* #,##0.00_);_(* \(#,##0.00\);_(* &quot;-&quot;??_);_(@_)">
                  <c:v>1.7498690000000001</c:v>
                </c:pt>
                <c:pt idx="1">
                  <c:v>2.8207713999999999</c:v>
                </c:pt>
                <c:pt idx="2" formatCode="_(* #,##0.00_);_(* \(#,##0.00\);_(* &quot;-&quot;??_);_(@_)">
                  <c:v>3518.2025304699923</c:v>
                </c:pt>
                <c:pt idx="3" formatCode="_(* #,##0.00_);_(* \(#,##0.00\);_(* &quot;-&quot;??_);_(@_)">
                  <c:v>15115.444950040019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75D-4291-A237-781019139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  <c:holeSize val="2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38866643376058"/>
          <c:y val="0.37069335642507606"/>
          <c:w val="0.3158397606442539"/>
          <c:h val="0.1501803706761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 DE EMPRESAS DISTRIBUIDORAS  
 POR NIVEL DE TENSIÓN</a:t>
            </a:r>
          </a:p>
        </c:rich>
      </c:tx>
      <c:layout>
        <c:manualLayout>
          <c:xMode val="edge"/>
          <c:yMode val="edge"/>
          <c:x val="0.26264307870607084"/>
          <c:y val="1.5228467285579073E-2"/>
        </c:manualLayout>
      </c:layout>
      <c:overlay val="0"/>
      <c:spPr>
        <a:solidFill>
          <a:srgbClr val="0B7D8F"/>
        </a:solidFill>
        <a:ln w="2540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</c:spPr>
    </c:title>
    <c:autoTitleDeleted val="0"/>
    <c:view3D>
      <c:rotX val="23"/>
      <c:hPercent val="56"/>
      <c:rotY val="22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422638293667611"/>
          <c:y val="0.19805295667785569"/>
          <c:w val="0.82767978290366351"/>
          <c:h val="0.669622644609948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'5.3.2'!$Z$30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6633"/>
              </a:solidFill>
            </c:spPr>
            <c:extLst>
              <c:ext xmlns:c16="http://schemas.microsoft.com/office/drawing/2014/chart" uri="{C3380CC4-5D6E-409C-BE32-E72D297353CC}">
                <c16:uniqueId val="{00000001-6C56-4A28-89CA-867A4D02D9E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6C56-4A28-89CA-867A4D02D9E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6C56-4A28-89CA-867A4D02D9E9}"/>
              </c:ext>
            </c:extLst>
          </c:dPt>
          <c:dPt>
            <c:idx val="4"/>
            <c:invertIfNegative val="0"/>
            <c:bubble3D val="0"/>
            <c:spPr>
              <a:solidFill>
                <a:srgbClr val="996633"/>
              </a:solidFill>
            </c:spPr>
            <c:extLst>
              <c:ext xmlns:c16="http://schemas.microsoft.com/office/drawing/2014/chart" uri="{C3380CC4-5D6E-409C-BE32-E72D297353CC}">
                <c16:uniqueId val="{00000007-6C56-4A28-89CA-867A4D02D9E9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302A-4960-B7C1-D27211809AA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302A-4960-B7C1-D27211809AA1}"/>
              </c:ext>
            </c:extLst>
          </c:dPt>
          <c:cat>
            <c:multiLvlStrRef>
              <c:f>'5.3.2'!$AA$24:$AH$27</c:f>
              <c:multiLvlStrCache>
                <c:ptCount val="8"/>
                <c:lvl>
                  <c:pt idx="0">
                    <c:v>MAT</c:v>
                  </c:pt>
                  <c:pt idx="1">
                    <c:v>AT</c:v>
                  </c:pt>
                  <c:pt idx="2">
                    <c:v>MT</c:v>
                  </c:pt>
                  <c:pt idx="3">
                    <c:v>BT</c:v>
                  </c:pt>
                  <c:pt idx="4">
                    <c:v>MAT</c:v>
                  </c:pt>
                  <c:pt idx="5">
                    <c:v>AT</c:v>
                  </c:pt>
                  <c:pt idx="6">
                    <c:v>MT</c:v>
                  </c:pt>
                  <c:pt idx="7">
                    <c:v>BT</c:v>
                  </c:pt>
                </c:lvl>
                <c:lvl>
                  <c:pt idx="0">
                    <c:v>Mercado libre</c:v>
                  </c:pt>
                  <c:pt idx="5">
                    <c:v>Mercado regulado</c:v>
                  </c:pt>
                </c:lvl>
              </c:multiLvlStrCache>
            </c:multiLvlStrRef>
          </c:cat>
          <c:val>
            <c:numRef>
              <c:f>'5.3.2'!$AA$30:$AH$30</c:f>
              <c:numCache>
                <c:formatCode>#\ ##0.00</c:formatCode>
                <c:ptCount val="8"/>
                <c:pt idx="0">
                  <c:v>0</c:v>
                </c:pt>
                <c:pt idx="1">
                  <c:v>313.8465966</c:v>
                </c:pt>
                <c:pt idx="2">
                  <c:v>3697.347001900001</c:v>
                </c:pt>
                <c:pt idx="3">
                  <c:v>4.2033281000000002</c:v>
                </c:pt>
                <c:pt idx="4">
                  <c:v>1.7498690000000001</c:v>
                </c:pt>
                <c:pt idx="5">
                  <c:v>2.8207713999999999</c:v>
                </c:pt>
                <c:pt idx="6">
                  <c:v>3518.2025304699923</c:v>
                </c:pt>
                <c:pt idx="7">
                  <c:v>15115.444950040019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56-4A28-89CA-867A4D02D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600640"/>
        <c:axId val="143619200"/>
        <c:axId val="0"/>
      </c:bar3DChart>
      <c:catAx>
        <c:axId val="14360064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361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19200"/>
        <c:scaling>
          <c:orientation val="minMax"/>
          <c:max val="11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360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2457450</xdr:colOff>
      <xdr:row>78</xdr:row>
      <xdr:rowOff>9525</xdr:rowOff>
    </xdr:from>
    <xdr:to>
      <xdr:col>9</xdr:col>
      <xdr:colOff>428625</xdr:colOff>
      <xdr:row>95</xdr:row>
      <xdr:rowOff>47625</xdr:rowOff>
    </xdr:to>
    <xdr:graphicFrame macro="">
      <xdr:nvGraphicFramePr>
        <xdr:cNvPr id="18205193" name="Chart 9">
          <a:extLst>
            <a:ext uri="{FF2B5EF4-FFF2-40B4-BE49-F238E27FC236}">
              <a16:creationId xmlns:a16="http://schemas.microsoft.com/office/drawing/2014/main" id="{00000000-0008-0000-0100-000009CA1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0.4214</cdr:x>
      <cdr:y>0.11514</cdr:y>
    </cdr:from>
    <cdr:to>
      <cdr:x>0.67411</cdr:x>
      <cdr:y>0.17813</cdr:y>
    </cdr:to>
    <cdr:sp macro="" textlink="">
      <cdr:nvSpPr>
        <cdr:cNvPr id="133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431" y="415459"/>
          <a:ext cx="1855704" cy="227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 22 654 GWh</a:t>
          </a:r>
          <a:endParaRPr lang="es-PE" sz="1000"/>
        </a:p>
      </cdr:txBody>
    </cdr:sp>
  </cdr:relSizeAnchor>
  <cdr:relSizeAnchor xmlns:cdr="http://schemas.openxmlformats.org/drawingml/2006/chartDrawing">
    <cdr:from>
      <cdr:x>0.75791</cdr:x>
      <cdr:y>0.15802</cdr:y>
    </cdr:from>
    <cdr:to>
      <cdr:x>0.82729</cdr:x>
      <cdr:y>0.20478</cdr:y>
    </cdr:to>
    <cdr:sp macro="" textlink="">
      <cdr:nvSpPr>
        <cdr:cNvPr id="351235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2026" y="617802"/>
          <a:ext cx="506410" cy="182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81,1%</a:t>
          </a:r>
        </a:p>
      </cdr:txBody>
    </cdr:sp>
  </cdr:relSizeAnchor>
  <cdr:relSizeAnchor xmlns:cdr="http://schemas.openxmlformats.org/drawingml/2006/chartDrawing">
    <cdr:from>
      <cdr:x>0.67663</cdr:x>
      <cdr:y>0.5475</cdr:y>
    </cdr:from>
    <cdr:to>
      <cdr:x>0.75109</cdr:x>
      <cdr:y>0.59682</cdr:y>
    </cdr:to>
    <cdr:sp macro="" textlink="">
      <cdr:nvSpPr>
        <cdr:cNvPr id="351236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769" y="2140549"/>
          <a:ext cx="543490" cy="192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18,88%</a:t>
          </a:r>
        </a:p>
      </cdr:txBody>
    </cdr:sp>
  </cdr:relSizeAnchor>
  <cdr:relSizeAnchor xmlns:cdr="http://schemas.openxmlformats.org/drawingml/2006/chartDrawing">
    <cdr:from>
      <cdr:x>0.62132</cdr:x>
      <cdr:y>0.76176</cdr:y>
    </cdr:from>
    <cdr:to>
      <cdr:x>0.68107</cdr:x>
      <cdr:y>0.80489</cdr:y>
    </cdr:to>
    <cdr:sp macro="" textlink="">
      <cdr:nvSpPr>
        <cdr:cNvPr id="351237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151" y="2824153"/>
          <a:ext cx="441898" cy="159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0,02%</a:t>
          </a:r>
        </a:p>
      </cdr:txBody>
    </cdr:sp>
  </cdr:relSizeAnchor>
  <cdr:relSizeAnchor xmlns:cdr="http://schemas.openxmlformats.org/drawingml/2006/chartDrawing">
    <cdr:from>
      <cdr:x>0.40846</cdr:x>
      <cdr:y>0.58213</cdr:y>
    </cdr:from>
    <cdr:to>
      <cdr:x>0.47781</cdr:x>
      <cdr:y>0.63176</cdr:y>
    </cdr:to>
    <cdr:sp macro="" textlink="">
      <cdr:nvSpPr>
        <cdr:cNvPr id="351238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0913" y="2158186"/>
          <a:ext cx="512898" cy="183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92,08%</a:t>
          </a:r>
        </a:p>
      </cdr:txBody>
    </cdr:sp>
  </cdr:relSizeAnchor>
  <cdr:relSizeAnchor xmlns:cdr="http://schemas.openxmlformats.org/drawingml/2006/chartDrawing">
    <cdr:from>
      <cdr:x>0.33808</cdr:x>
      <cdr:y>0.74478</cdr:y>
    </cdr:from>
    <cdr:to>
      <cdr:x>0.40054</cdr:x>
      <cdr:y>0.7861</cdr:y>
    </cdr:to>
    <cdr:sp macro="" textlink="">
      <cdr:nvSpPr>
        <cdr:cNvPr id="351239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0087" y="2797063"/>
          <a:ext cx="452658" cy="155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7,82%</a:t>
          </a:r>
        </a:p>
      </cdr:txBody>
    </cdr:sp>
  </cdr:relSizeAnchor>
  <cdr:relSizeAnchor xmlns:cdr="http://schemas.openxmlformats.org/drawingml/2006/chartDrawing">
    <cdr:from>
      <cdr:x>0.27535</cdr:x>
      <cdr:y>0.75813</cdr:y>
    </cdr:from>
    <cdr:to>
      <cdr:x>0.33236</cdr:x>
      <cdr:y>0.81246</cdr:y>
    </cdr:to>
    <cdr:sp macro="" textlink="">
      <cdr:nvSpPr>
        <cdr:cNvPr id="351240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9776" y="2964020"/>
          <a:ext cx="416169" cy="212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0.55106</cdr:x>
      <cdr:y>0.76407</cdr:y>
    </cdr:from>
    <cdr:to>
      <cdr:x>0.6108</cdr:x>
      <cdr:y>0.80769</cdr:y>
    </cdr:to>
    <cdr:sp macro="" textlink="">
      <cdr:nvSpPr>
        <cdr:cNvPr id="9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5543" y="2832731"/>
          <a:ext cx="441824" cy="161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0.3183</cdr:x>
      <cdr:y>0.15973</cdr:y>
    </cdr:from>
    <cdr:to>
      <cdr:x>0.66945</cdr:x>
      <cdr:y>0.2707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2612" y="547687"/>
          <a:ext cx="1758903" cy="381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 27 779 GWh</a:t>
          </a:r>
          <a:endParaRPr lang="es-PE" sz="12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42</xdr:row>
      <xdr:rowOff>123825</xdr:rowOff>
    </xdr:from>
    <xdr:to>
      <xdr:col>7</xdr:col>
      <xdr:colOff>219075</xdr:colOff>
      <xdr:row>63</xdr:row>
      <xdr:rowOff>66675</xdr:rowOff>
    </xdr:to>
    <xdr:graphicFrame macro="">
      <xdr:nvGraphicFramePr>
        <xdr:cNvPr id="5954" name="Chart 1">
          <a:extLst>
            <a:ext uri="{FF2B5EF4-FFF2-40B4-BE49-F238E27FC236}">
              <a16:creationId xmlns:a16="http://schemas.microsoft.com/office/drawing/2014/main" id="{00000000-0008-0000-0400-000042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21</xdr:row>
      <xdr:rowOff>114300</xdr:rowOff>
    </xdr:from>
    <xdr:to>
      <xdr:col>7</xdr:col>
      <xdr:colOff>209550</xdr:colOff>
      <xdr:row>41</xdr:row>
      <xdr:rowOff>47625</xdr:rowOff>
    </xdr:to>
    <xdr:graphicFrame macro="">
      <xdr:nvGraphicFramePr>
        <xdr:cNvPr id="5955" name="Chart 2">
          <a:extLst>
            <a:ext uri="{FF2B5EF4-FFF2-40B4-BE49-F238E27FC236}">
              <a16:creationId xmlns:a16="http://schemas.microsoft.com/office/drawing/2014/main" id="{00000000-0008-0000-0400-000043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0.39713</cdr:x>
      <cdr:y>0.11335</cdr:y>
    </cdr:from>
    <cdr:to>
      <cdr:x>0.79437</cdr:x>
      <cdr:y>0.19779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6563" y="352321"/>
          <a:ext cx="2737304" cy="262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TOTAL  :  50</a:t>
          </a:r>
          <a:r>
            <a:rPr lang="es-ES" sz="1050" b="1" i="0" strike="noStrike" baseline="0">
              <a:solidFill>
                <a:srgbClr val="000000"/>
              </a:solidFill>
              <a:latin typeface="Arial"/>
              <a:cs typeface="Arial"/>
            </a:rPr>
            <a:t> 433</a:t>
          </a: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 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76</xdr:row>
      <xdr:rowOff>9525</xdr:rowOff>
    </xdr:from>
    <xdr:to>
      <xdr:col>5</xdr:col>
      <xdr:colOff>885825</xdr:colOff>
      <xdr:row>97</xdr:row>
      <xdr:rowOff>123825</xdr:rowOff>
    </xdr:to>
    <xdr:graphicFrame macro="">
      <xdr:nvGraphicFramePr>
        <xdr:cNvPr id="1917295" name="Chart 1">
          <a:extLst>
            <a:ext uri="{FF2B5EF4-FFF2-40B4-BE49-F238E27FC236}">
              <a16:creationId xmlns:a16="http://schemas.microsoft.com/office/drawing/2014/main" id="{00000000-0008-0000-0500-00006F41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</xdr:colOff>
      <xdr:row>80</xdr:row>
      <xdr:rowOff>19050</xdr:rowOff>
    </xdr:from>
    <xdr:to>
      <xdr:col>6</xdr:col>
      <xdr:colOff>391886</xdr:colOff>
      <xdr:row>108</xdr:row>
      <xdr:rowOff>19050</xdr:rowOff>
    </xdr:to>
    <xdr:graphicFrame macro="">
      <xdr:nvGraphicFramePr>
        <xdr:cNvPr id="8022" name="Chart 1">
          <a:extLst>
            <a:ext uri="{FF2B5EF4-FFF2-40B4-BE49-F238E27FC236}">
              <a16:creationId xmlns:a16="http://schemas.microsoft.com/office/drawing/2014/main" id="{00000000-0008-0000-0600-000056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642258</xdr:colOff>
      <xdr:row>80</xdr:row>
      <xdr:rowOff>57150</xdr:rowOff>
    </xdr:from>
    <xdr:to>
      <xdr:col>16</xdr:col>
      <xdr:colOff>1</xdr:colOff>
      <xdr:row>108</xdr:row>
      <xdr:rowOff>28575</xdr:rowOff>
    </xdr:to>
    <xdr:graphicFrame macro="">
      <xdr:nvGraphicFramePr>
        <xdr:cNvPr id="8023" name="Chart 2">
          <a:extLst>
            <a:ext uri="{FF2B5EF4-FFF2-40B4-BE49-F238E27FC236}">
              <a16:creationId xmlns:a16="http://schemas.microsoft.com/office/drawing/2014/main" id="{00000000-0008-0000-0600-000057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88</xdr:row>
      <xdr:rowOff>190500</xdr:rowOff>
    </xdr:from>
    <xdr:to>
      <xdr:col>7</xdr:col>
      <xdr:colOff>729343</xdr:colOff>
      <xdr:row>107</xdr:row>
      <xdr:rowOff>127000</xdr:rowOff>
    </xdr:to>
    <xdr:graphicFrame macro="">
      <xdr:nvGraphicFramePr>
        <xdr:cNvPr id="9061" name="Chart 1">
          <a:extLst>
            <a:ext uri="{FF2B5EF4-FFF2-40B4-BE49-F238E27FC236}">
              <a16:creationId xmlns:a16="http://schemas.microsoft.com/office/drawing/2014/main" id="{00000000-0008-0000-0700-000065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217715</xdr:colOff>
      <xdr:row>88</xdr:row>
      <xdr:rowOff>172649</xdr:rowOff>
    </xdr:from>
    <xdr:to>
      <xdr:col>16</xdr:col>
      <xdr:colOff>892629</xdr:colOff>
      <xdr:row>107</xdr:row>
      <xdr:rowOff>147562</xdr:rowOff>
    </xdr:to>
    <xdr:graphicFrame macro="">
      <xdr:nvGraphicFramePr>
        <xdr:cNvPr id="9062" name="Chart 2">
          <a:extLst>
            <a:ext uri="{FF2B5EF4-FFF2-40B4-BE49-F238E27FC236}">
              <a16:creationId xmlns:a16="http://schemas.microsoft.com/office/drawing/2014/main" id="{00000000-0008-0000-0700-000066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1681</xdr:colOff>
      <xdr:row>81</xdr:row>
      <xdr:rowOff>180975</xdr:rowOff>
    </xdr:from>
    <xdr:to>
      <xdr:col>7</xdr:col>
      <xdr:colOff>739588</xdr:colOff>
      <xdr:row>113</xdr:row>
      <xdr:rowOff>142875</xdr:rowOff>
    </xdr:to>
    <xdr:graphicFrame macro="">
      <xdr:nvGraphicFramePr>
        <xdr:cNvPr id="10097" name="Chart 1">
          <a:extLst>
            <a:ext uri="{FF2B5EF4-FFF2-40B4-BE49-F238E27FC236}">
              <a16:creationId xmlns:a16="http://schemas.microsoft.com/office/drawing/2014/main" id="{00000000-0008-0000-0800-000071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81</xdr:row>
      <xdr:rowOff>145678</xdr:rowOff>
    </xdr:from>
    <xdr:to>
      <xdr:col>16</xdr:col>
      <xdr:colOff>895349</xdr:colOff>
      <xdr:row>113</xdr:row>
      <xdr:rowOff>123826</xdr:rowOff>
    </xdr:to>
    <xdr:graphicFrame macro="">
      <xdr:nvGraphicFramePr>
        <xdr:cNvPr id="10098" name="Chart 2">
          <a:extLst>
            <a:ext uri="{FF2B5EF4-FFF2-40B4-BE49-F238E27FC236}">
              <a16:creationId xmlns:a16="http://schemas.microsoft.com/office/drawing/2014/main" id="{00000000-0008-0000-0800-000072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1544109</xdr:colOff>
      <xdr:row>82</xdr:row>
      <xdr:rowOff>17993</xdr:rowOff>
    </xdr:from>
    <xdr:to>
      <xdr:col>12</xdr:col>
      <xdr:colOff>67734</xdr:colOff>
      <xdr:row>106</xdr:row>
      <xdr:rowOff>222250</xdr:rowOff>
    </xdr:to>
    <xdr:graphicFrame macro="">
      <xdr:nvGraphicFramePr>
        <xdr:cNvPr id="10688" name="Chart 6">
          <a:extLst>
            <a:ext uri="{FF2B5EF4-FFF2-40B4-BE49-F238E27FC236}">
              <a16:creationId xmlns:a16="http://schemas.microsoft.com/office/drawing/2014/main" id="{00000000-0008-0000-0900-0000C0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0.38901</cdr:x>
      <cdr:y>0.13209</cdr:y>
    </cdr:from>
    <cdr:to>
      <cdr:x>0.63943</cdr:x>
      <cdr:y>0.20091</cdr:y>
    </cdr:to>
    <cdr:sp macro="" textlink="">
      <cdr:nvSpPr>
        <cdr:cNvPr id="296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0282" y="846038"/>
          <a:ext cx="2768216" cy="440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 :  50 433 GWh</a:t>
          </a:r>
        </a:p>
        <a:p xmlns:a="http://schemas.openxmlformats.org/drawingml/2006/main">
          <a:pPr algn="ctr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0.3072</cdr:x>
      <cdr:y>0.1289</cdr:y>
    </cdr:from>
    <cdr:to>
      <cdr:x>0.77439</cdr:x>
      <cdr:y>0.19551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25856" y="518248"/>
          <a:ext cx="2945339" cy="267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i="0" u="none" strike="noStrike">
              <a:solidFill>
                <a:srgbClr val="000000"/>
              </a:solidFill>
              <a:latin typeface="Arial"/>
              <a:cs typeface="Arial"/>
            </a:rPr>
            <a:t>Total clientes:  8 349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663</a:t>
          </a:r>
          <a:endParaRPr lang="en-US" sz="1400" b="1" i="0" u="none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331319</xdr:colOff>
      <xdr:row>131</xdr:row>
      <xdr:rowOff>121584</xdr:rowOff>
    </xdr:from>
    <xdr:to>
      <xdr:col>16</xdr:col>
      <xdr:colOff>804333</xdr:colOff>
      <xdr:row>163</xdr:row>
      <xdr:rowOff>0</xdr:rowOff>
    </xdr:to>
    <xdr:graphicFrame macro="">
      <xdr:nvGraphicFramePr>
        <xdr:cNvPr id="19260574" name="Chart 7">
          <a:extLst>
            <a:ext uri="{FF2B5EF4-FFF2-40B4-BE49-F238E27FC236}">
              <a16:creationId xmlns:a16="http://schemas.microsoft.com/office/drawing/2014/main" id="{00000000-0008-0000-0A00-00009EE4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89646</xdr:colOff>
      <xdr:row>131</xdr:row>
      <xdr:rowOff>113180</xdr:rowOff>
    </xdr:from>
    <xdr:to>
      <xdr:col>8</xdr:col>
      <xdr:colOff>222250</xdr:colOff>
      <xdr:row>163</xdr:row>
      <xdr:rowOff>0</xdr:rowOff>
    </xdr:to>
    <xdr:graphicFrame macro="">
      <xdr:nvGraphicFramePr>
        <xdr:cNvPr id="19260575" name="Chart 8">
          <a:extLst>
            <a:ext uri="{FF2B5EF4-FFF2-40B4-BE49-F238E27FC236}">
              <a16:creationId xmlns:a16="http://schemas.microsoft.com/office/drawing/2014/main" id="{00000000-0008-0000-0A00-00009FE4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115294</xdr:colOff>
      <xdr:row>166</xdr:row>
      <xdr:rowOff>7533</xdr:rowOff>
    </xdr:from>
    <xdr:to>
      <xdr:col>12</xdr:col>
      <xdr:colOff>603249</xdr:colOff>
      <xdr:row>197</xdr:row>
      <xdr:rowOff>52916</xdr:rowOff>
    </xdr:to>
    <xdr:graphicFrame macro="">
      <xdr:nvGraphicFramePr>
        <xdr:cNvPr id="19260576" name="Chart 9">
          <a:extLst>
            <a:ext uri="{FF2B5EF4-FFF2-40B4-BE49-F238E27FC236}">
              <a16:creationId xmlns:a16="http://schemas.microsoft.com/office/drawing/2014/main" id="{00000000-0008-0000-0A00-0000A0E4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939614</xdr:colOff>
      <xdr:row>74</xdr:row>
      <xdr:rowOff>18863</xdr:rowOff>
    </xdr:from>
    <xdr:to>
      <xdr:col>15</xdr:col>
      <xdr:colOff>11206</xdr:colOff>
      <xdr:row>114</xdr:row>
      <xdr:rowOff>34637</xdr:rowOff>
    </xdr:to>
    <xdr:graphicFrame macro="">
      <xdr:nvGraphicFramePr>
        <xdr:cNvPr id="19316894" name="Chart 2">
          <a:extLst>
            <a:ext uri="{FF2B5EF4-FFF2-40B4-BE49-F238E27FC236}">
              <a16:creationId xmlns:a16="http://schemas.microsoft.com/office/drawing/2014/main" id="{00000000-0008-0000-0B00-00009EC0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1008496</xdr:colOff>
      <xdr:row>121</xdr:row>
      <xdr:rowOff>39543</xdr:rowOff>
    </xdr:from>
    <xdr:to>
      <xdr:col>15</xdr:col>
      <xdr:colOff>17319</xdr:colOff>
      <xdr:row>171</xdr:row>
      <xdr:rowOff>0</xdr:rowOff>
    </xdr:to>
    <xdr:graphicFrame macro="">
      <xdr:nvGraphicFramePr>
        <xdr:cNvPr id="19316895" name="Chart 3">
          <a:extLst>
            <a:ext uri="{FF2B5EF4-FFF2-40B4-BE49-F238E27FC236}">
              <a16:creationId xmlns:a16="http://schemas.microsoft.com/office/drawing/2014/main" id="{00000000-0008-0000-0B00-00009FC0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1480297</xdr:colOff>
      <xdr:row>127</xdr:row>
      <xdr:rowOff>95250</xdr:rowOff>
    </xdr:from>
    <xdr:to>
      <xdr:col>14</xdr:col>
      <xdr:colOff>596713</xdr:colOff>
      <xdr:row>165</xdr:row>
      <xdr:rowOff>95250</xdr:rowOff>
    </xdr:to>
    <xdr:graphicFrame macro="">
      <xdr:nvGraphicFramePr>
        <xdr:cNvPr id="15569258" name="Chart 1">
          <a:extLst>
            <a:ext uri="{FF2B5EF4-FFF2-40B4-BE49-F238E27FC236}">
              <a16:creationId xmlns:a16="http://schemas.microsoft.com/office/drawing/2014/main" id="{00000000-0008-0000-0C00-00006A91E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1483659</xdr:colOff>
      <xdr:row>167</xdr:row>
      <xdr:rowOff>152400</xdr:rowOff>
    </xdr:from>
    <xdr:to>
      <xdr:col>14</xdr:col>
      <xdr:colOff>590550</xdr:colOff>
      <xdr:row>206</xdr:row>
      <xdr:rowOff>76200</xdr:rowOff>
    </xdr:to>
    <xdr:graphicFrame macro="">
      <xdr:nvGraphicFramePr>
        <xdr:cNvPr id="15569259" name="Chart 2">
          <a:extLst>
            <a:ext uri="{FF2B5EF4-FFF2-40B4-BE49-F238E27FC236}">
              <a16:creationId xmlns:a16="http://schemas.microsoft.com/office/drawing/2014/main" id="{00000000-0008-0000-0C00-00006B91E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1502709</xdr:colOff>
      <xdr:row>207</xdr:row>
      <xdr:rowOff>155763</xdr:rowOff>
    </xdr:from>
    <xdr:to>
      <xdr:col>14</xdr:col>
      <xdr:colOff>638175</xdr:colOff>
      <xdr:row>244</xdr:row>
      <xdr:rowOff>81644</xdr:rowOff>
    </xdr:to>
    <xdr:graphicFrame macro="">
      <xdr:nvGraphicFramePr>
        <xdr:cNvPr id="15569260" name="Chart 3">
          <a:extLst>
            <a:ext uri="{FF2B5EF4-FFF2-40B4-BE49-F238E27FC236}">
              <a16:creationId xmlns:a16="http://schemas.microsoft.com/office/drawing/2014/main" id="{00000000-0008-0000-0C00-00006C91E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5</xdr:row>
      <xdr:rowOff>142875</xdr:rowOff>
    </xdr:from>
    <xdr:to>
      <xdr:col>10</xdr:col>
      <xdr:colOff>733425</xdr:colOff>
      <xdr:row>26</xdr:row>
      <xdr:rowOff>85725</xdr:rowOff>
    </xdr:to>
    <xdr:graphicFrame macro="">
      <xdr:nvGraphicFramePr>
        <xdr:cNvPr id="19324060" name="Chart 1">
          <a:extLst>
            <a:ext uri="{FF2B5EF4-FFF2-40B4-BE49-F238E27FC236}">
              <a16:creationId xmlns:a16="http://schemas.microsoft.com/office/drawing/2014/main" id="{00000000-0008-0000-0D00-00009CDC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55</xdr:row>
      <xdr:rowOff>161925</xdr:rowOff>
    </xdr:from>
    <xdr:to>
      <xdr:col>10</xdr:col>
      <xdr:colOff>723900</xdr:colOff>
      <xdr:row>78</xdr:row>
      <xdr:rowOff>85725</xdr:rowOff>
    </xdr:to>
    <xdr:graphicFrame macro="">
      <xdr:nvGraphicFramePr>
        <xdr:cNvPr id="19324061" name="Chart 2">
          <a:extLst>
            <a:ext uri="{FF2B5EF4-FFF2-40B4-BE49-F238E27FC236}">
              <a16:creationId xmlns:a16="http://schemas.microsoft.com/office/drawing/2014/main" id="{00000000-0008-0000-0D00-00009DDC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30</xdr:row>
      <xdr:rowOff>161925</xdr:rowOff>
    </xdr:from>
    <xdr:to>
      <xdr:col>10</xdr:col>
      <xdr:colOff>723900</xdr:colOff>
      <xdr:row>51</xdr:row>
      <xdr:rowOff>142875</xdr:rowOff>
    </xdr:to>
    <xdr:graphicFrame macro="">
      <xdr:nvGraphicFramePr>
        <xdr:cNvPr id="19324062" name="Chart 5">
          <a:extLst>
            <a:ext uri="{FF2B5EF4-FFF2-40B4-BE49-F238E27FC236}">
              <a16:creationId xmlns:a16="http://schemas.microsoft.com/office/drawing/2014/main" id="{00000000-0008-0000-0D00-00009EDC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0.34789</cdr:x>
      <cdr:y>0.14613</cdr:y>
    </cdr:from>
    <cdr:to>
      <cdr:x>0.80404</cdr:x>
      <cdr:y>0.19625</cdr:y>
    </cdr:to>
    <cdr:sp macro="" textlink="">
      <cdr:nvSpPr>
        <cdr:cNvPr id="191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6297" y="507926"/>
          <a:ext cx="2093023" cy="174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5 509 x 10</a:t>
          </a:r>
          <a:r>
            <a:rPr lang="es-ES" sz="825" b="1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825" b="1" i="0" u="none" strike="noStrike" baseline="0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0.26681</cdr:x>
      <cdr:y>0.11764</cdr:y>
    </cdr:from>
    <cdr:to>
      <cdr:x>0.78412</cdr:x>
      <cdr:y>0.23273</cdr:y>
    </cdr:to>
    <cdr:sp macro="" textlink="">
      <cdr:nvSpPr>
        <cdr:cNvPr id="1925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6786" y="446382"/>
          <a:ext cx="2378579" cy="4366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Generadoras :   1 806  x 10</a:t>
          </a:r>
          <a:r>
            <a:rPr lang="es-ES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miles  US $</a:t>
          </a:r>
        </a:p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Distribuidoras:  3 703  x 10</a:t>
          </a:r>
          <a:r>
            <a:rPr lang="es-ES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0.26027</cdr:x>
      <cdr:y>0.14437</cdr:y>
    </cdr:from>
    <cdr:to>
      <cdr:x>0.75757</cdr:x>
      <cdr:y>0.21734</cdr:y>
    </cdr:to>
    <cdr:sp macro="" textlink="">
      <cdr:nvSpPr>
        <cdr:cNvPr id="19353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4250" y="509798"/>
          <a:ext cx="2281837" cy="257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5 509 x 10 </a:t>
          </a:r>
          <a:r>
            <a:rPr lang="es-ES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miles US $</a:t>
          </a:r>
          <a:endParaRPr lang="es-ES" sz="1000" b="0" i="0" u="none" strike="noStrike" baseline="3000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s-ES" sz="1000" b="0" i="0" u="none" strike="noStrike" baseline="3000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26</xdr:row>
      <xdr:rowOff>19050</xdr:rowOff>
    </xdr:from>
    <xdr:to>
      <xdr:col>21</xdr:col>
      <xdr:colOff>847725</xdr:colOff>
      <xdr:row>44</xdr:row>
      <xdr:rowOff>123825</xdr:rowOff>
    </xdr:to>
    <xdr:graphicFrame macro="">
      <xdr:nvGraphicFramePr>
        <xdr:cNvPr id="14652965" name="Chart 4">
          <a:extLst>
            <a:ext uri="{FF2B5EF4-FFF2-40B4-BE49-F238E27FC236}">
              <a16:creationId xmlns:a16="http://schemas.microsoft.com/office/drawing/2014/main" id="{00000000-0008-0000-0E00-00002596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71</xdr:row>
      <xdr:rowOff>9525</xdr:rowOff>
    </xdr:from>
    <xdr:to>
      <xdr:col>11</xdr:col>
      <xdr:colOff>457200</xdr:colOff>
      <xdr:row>90</xdr:row>
      <xdr:rowOff>104775</xdr:rowOff>
    </xdr:to>
    <xdr:graphicFrame macro="">
      <xdr:nvGraphicFramePr>
        <xdr:cNvPr id="14652966" name="Chart 6">
          <a:extLst>
            <a:ext uri="{FF2B5EF4-FFF2-40B4-BE49-F238E27FC236}">
              <a16:creationId xmlns:a16="http://schemas.microsoft.com/office/drawing/2014/main" id="{00000000-0008-0000-0E00-00002696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114300</xdr:colOff>
      <xdr:row>71</xdr:row>
      <xdr:rowOff>0</xdr:rowOff>
    </xdr:from>
    <xdr:to>
      <xdr:col>21</xdr:col>
      <xdr:colOff>561975</xdr:colOff>
      <xdr:row>90</xdr:row>
      <xdr:rowOff>95250</xdr:rowOff>
    </xdr:to>
    <xdr:graphicFrame macro="">
      <xdr:nvGraphicFramePr>
        <xdr:cNvPr id="14652967" name="Chart 7">
          <a:extLst>
            <a:ext uri="{FF2B5EF4-FFF2-40B4-BE49-F238E27FC236}">
              <a16:creationId xmlns:a16="http://schemas.microsoft.com/office/drawing/2014/main" id="{00000000-0008-0000-0E00-00002796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447675</xdr:colOff>
      <xdr:row>74</xdr:row>
      <xdr:rowOff>57150</xdr:rowOff>
    </xdr:from>
    <xdr:to>
      <xdr:col>20</xdr:col>
      <xdr:colOff>96308</xdr:colOff>
      <xdr:row>75</xdr:row>
      <xdr:rowOff>135466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9667875" y="13639800"/>
          <a:ext cx="2258483" cy="2402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s-ES" sz="1150" b="1" i="0" strike="noStrike">
              <a:solidFill>
                <a:srgbClr val="000000"/>
              </a:solidFill>
              <a:latin typeface="Arial"/>
              <a:cs typeface="Arial"/>
            </a:rPr>
            <a:t>TOTAL: 3 399</a:t>
          </a:r>
          <a:r>
            <a:rPr lang="es-ES" sz="115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150" b="1" i="0" strike="noStrike">
              <a:solidFill>
                <a:srgbClr val="000000"/>
              </a:solidFill>
              <a:latin typeface="Arial"/>
              <a:cs typeface="Arial"/>
            </a:rPr>
            <a:t> x 10</a:t>
          </a:r>
          <a:r>
            <a:rPr lang="es-ES" sz="1150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50" b="1" i="0" strike="noStrike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0.29164</cdr:x>
      <cdr:y>0.14652</cdr:y>
    </cdr:from>
    <cdr:to>
      <cdr:x>0.71164</cdr:x>
      <cdr:y>0.2151</cdr:y>
    </cdr:to>
    <cdr:sp macro="" textlink="">
      <cdr:nvSpPr>
        <cdr:cNvPr id="819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7257" y="609887"/>
          <a:ext cx="2372293" cy="285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25" b="1" i="0" strike="noStrike">
              <a:solidFill>
                <a:srgbClr val="000000"/>
              </a:solidFill>
              <a:latin typeface="Arial"/>
              <a:cs typeface="Arial"/>
            </a:rPr>
            <a:t>TOTAL: 2</a:t>
          </a:r>
          <a:r>
            <a:rPr lang="es-ES" sz="1125" b="1" i="0" strike="noStrike" baseline="0">
              <a:solidFill>
                <a:srgbClr val="000000"/>
              </a:solidFill>
              <a:latin typeface="Arial"/>
              <a:cs typeface="Arial"/>
            </a:rPr>
            <a:t> 111</a:t>
          </a:r>
          <a:r>
            <a:rPr lang="es-ES" sz="1125" b="1" i="0" strike="noStrike">
              <a:solidFill>
                <a:srgbClr val="000000"/>
              </a:solidFill>
              <a:latin typeface="Arial"/>
              <a:cs typeface="Arial"/>
            </a:rPr>
            <a:t>  x 10</a:t>
          </a:r>
          <a:r>
            <a:rPr lang="es-ES" sz="1125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25" b="1" i="0" strike="noStrike">
              <a:solidFill>
                <a:srgbClr val="000000"/>
              </a:solidFill>
              <a:latin typeface="Arial"/>
              <a:cs typeface="Arial"/>
            </a:rPr>
            <a:t> miles US $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24</xdr:row>
      <xdr:rowOff>95250</xdr:rowOff>
    </xdr:from>
    <xdr:to>
      <xdr:col>6</xdr:col>
      <xdr:colOff>323850</xdr:colOff>
      <xdr:row>26</xdr:row>
      <xdr:rowOff>57150</xdr:rowOff>
    </xdr:to>
    <xdr:sp macro="" textlink="">
      <xdr:nvSpPr>
        <xdr:cNvPr id="2" name="Text Box 102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2247900" y="4838700"/>
          <a:ext cx="35623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TOTAL  :   1 139 x 10</a:t>
          </a:r>
          <a:r>
            <a:rPr lang="en-US" sz="1200" b="1" i="0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Miles de US $</a:t>
          </a:r>
        </a:p>
      </xdr:txBody>
    </xdr:sp>
    <xdr:clientData/>
  </xdr:twoCellAnchor>
  <xdr:twoCellAnchor>
    <xdr:from>
      <xdr:col>0</xdr:col>
      <xdr:colOff>133350</xdr:colOff>
      <xdr:row>22</xdr:row>
      <xdr:rowOff>0</xdr:rowOff>
    </xdr:from>
    <xdr:to>
      <xdr:col>7</xdr:col>
      <xdr:colOff>266700</xdr:colOff>
      <xdr:row>45</xdr:row>
      <xdr:rowOff>57150</xdr:rowOff>
    </xdr:to>
    <xdr:graphicFrame macro="">
      <xdr:nvGraphicFramePr>
        <xdr:cNvPr id="17172" name="Chart 1027">
          <a:extLst>
            <a:ext uri="{FF2B5EF4-FFF2-40B4-BE49-F238E27FC236}">
              <a16:creationId xmlns:a16="http://schemas.microsoft.com/office/drawing/2014/main" id="{00000000-0008-0000-0F00-0000144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36</xdr:row>
      <xdr:rowOff>123825</xdr:rowOff>
    </xdr:from>
    <xdr:to>
      <xdr:col>8</xdr:col>
      <xdr:colOff>685800</xdr:colOff>
      <xdr:row>37</xdr:row>
      <xdr:rowOff>133350</xdr:rowOff>
    </xdr:to>
    <xdr:sp macro="" textlink="">
      <xdr:nvSpPr>
        <xdr:cNvPr id="2" name="Text Box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67722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2%</a:t>
          </a:r>
        </a:p>
      </xdr:txBody>
    </xdr:sp>
    <xdr:clientData/>
  </xdr:twoCellAnchor>
  <xdr:twoCellAnchor>
    <xdr:from>
      <xdr:col>7</xdr:col>
      <xdr:colOff>66675</xdr:colOff>
      <xdr:row>37</xdr:row>
      <xdr:rowOff>47625</xdr:rowOff>
    </xdr:from>
    <xdr:to>
      <xdr:col>7</xdr:col>
      <xdr:colOff>371475</xdr:colOff>
      <xdr:row>38</xdr:row>
      <xdr:rowOff>57150</xdr:rowOff>
    </xdr:to>
    <xdr:sp macro="" textlink="">
      <xdr:nvSpPr>
        <xdr:cNvPr id="3" name="Text Box 2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91200" y="686752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  <xdr:twoCellAnchor>
    <xdr:from>
      <xdr:col>7</xdr:col>
      <xdr:colOff>76200</xdr:colOff>
      <xdr:row>35</xdr:row>
      <xdr:rowOff>76200</xdr:rowOff>
    </xdr:from>
    <xdr:to>
      <xdr:col>7</xdr:col>
      <xdr:colOff>371475</xdr:colOff>
      <xdr:row>36</xdr:row>
      <xdr:rowOff>47625</xdr:rowOff>
    </xdr:to>
    <xdr:sp macro="" textlink="">
      <xdr:nvSpPr>
        <xdr:cNvPr id="4" name="Text Box 2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800725" y="65246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61%</a:t>
          </a:r>
        </a:p>
      </xdr:txBody>
    </xdr:sp>
    <xdr:clientData/>
  </xdr:twoCellAnchor>
  <xdr:twoCellAnchor>
    <xdr:from>
      <xdr:col>6</xdr:col>
      <xdr:colOff>666751</xdr:colOff>
      <xdr:row>8</xdr:row>
      <xdr:rowOff>114300</xdr:rowOff>
    </xdr:from>
    <xdr:to>
      <xdr:col>8</xdr:col>
      <xdr:colOff>303611</xdr:colOff>
      <xdr:row>10</xdr:row>
      <xdr:rowOff>19050</xdr:rowOff>
    </xdr:to>
    <xdr:sp macro="" textlink="">
      <xdr:nvSpPr>
        <xdr:cNvPr id="5" name="Text Box 3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629276" y="2152650"/>
          <a:ext cx="116086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35 613 GWh</a:t>
          </a:r>
          <a:endParaRPr lang="es-PE"/>
        </a:p>
      </xdr:txBody>
    </xdr:sp>
    <xdr:clientData/>
  </xdr:twoCellAnchor>
  <xdr:twoCellAnchor>
    <xdr:from>
      <xdr:col>5</xdr:col>
      <xdr:colOff>171450</xdr:colOff>
      <xdr:row>5</xdr:row>
      <xdr:rowOff>190500</xdr:rowOff>
    </xdr:from>
    <xdr:to>
      <xdr:col>9</xdr:col>
      <xdr:colOff>638175</xdr:colOff>
      <xdr:row>22</xdr:row>
      <xdr:rowOff>28575</xdr:rowOff>
    </xdr:to>
    <xdr:graphicFrame macro="">
      <xdr:nvGraphicFramePr>
        <xdr:cNvPr id="21855281" name="Chart 17">
          <a:extLst>
            <a:ext uri="{FF2B5EF4-FFF2-40B4-BE49-F238E27FC236}">
              <a16:creationId xmlns:a16="http://schemas.microsoft.com/office/drawing/2014/main" id="{00000000-0008-0000-0200-0000317C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49</xdr:row>
      <xdr:rowOff>161925</xdr:rowOff>
    </xdr:from>
    <xdr:to>
      <xdr:col>9</xdr:col>
      <xdr:colOff>647700</xdr:colOff>
      <xdr:row>70</xdr:row>
      <xdr:rowOff>47625</xdr:rowOff>
    </xdr:to>
    <xdr:graphicFrame macro="">
      <xdr:nvGraphicFramePr>
        <xdr:cNvPr id="21855282" name="Chart 18">
          <a:extLst>
            <a:ext uri="{FF2B5EF4-FFF2-40B4-BE49-F238E27FC236}">
              <a16:creationId xmlns:a16="http://schemas.microsoft.com/office/drawing/2014/main" id="{00000000-0008-0000-0200-0000327C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36</xdr:row>
      <xdr:rowOff>123825</xdr:rowOff>
    </xdr:from>
    <xdr:to>
      <xdr:col>8</xdr:col>
      <xdr:colOff>685800</xdr:colOff>
      <xdr:row>37</xdr:row>
      <xdr:rowOff>133350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905625" y="67722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2%</a:t>
          </a:r>
        </a:p>
      </xdr:txBody>
    </xdr:sp>
    <xdr:clientData/>
  </xdr:twoCellAnchor>
  <xdr:twoCellAnchor>
    <xdr:from>
      <xdr:col>7</xdr:col>
      <xdr:colOff>66675</xdr:colOff>
      <xdr:row>37</xdr:row>
      <xdr:rowOff>47625</xdr:rowOff>
    </xdr:from>
    <xdr:to>
      <xdr:col>7</xdr:col>
      <xdr:colOff>371475</xdr:colOff>
      <xdr:row>38</xdr:row>
      <xdr:rowOff>57150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791200" y="686752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  <xdr:twoCellAnchor>
    <xdr:from>
      <xdr:col>7</xdr:col>
      <xdr:colOff>76200</xdr:colOff>
      <xdr:row>35</xdr:row>
      <xdr:rowOff>76200</xdr:rowOff>
    </xdr:from>
    <xdr:to>
      <xdr:col>7</xdr:col>
      <xdr:colOff>371475</xdr:colOff>
      <xdr:row>36</xdr:row>
      <xdr:rowOff>47625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5800725" y="65246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61%</a:t>
          </a:r>
        </a:p>
      </xdr:txBody>
    </xdr:sp>
    <xdr:clientData/>
  </xdr:twoCellAnchor>
  <xdr:twoCellAnchor>
    <xdr:from>
      <xdr:col>5</xdr:col>
      <xdr:colOff>219075</xdr:colOff>
      <xdr:row>27</xdr:row>
      <xdr:rowOff>0</xdr:rowOff>
    </xdr:from>
    <xdr:to>
      <xdr:col>9</xdr:col>
      <xdr:colOff>619125</xdr:colOff>
      <xdr:row>44</xdr:row>
      <xdr:rowOff>104775</xdr:rowOff>
    </xdr:to>
    <xdr:graphicFrame macro="">
      <xdr:nvGraphicFramePr>
        <xdr:cNvPr id="21855286" name="Chart 32">
          <a:extLst>
            <a:ext uri="{FF2B5EF4-FFF2-40B4-BE49-F238E27FC236}">
              <a16:creationId xmlns:a16="http://schemas.microsoft.com/office/drawing/2014/main" id="{00000000-0008-0000-0200-0000367C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219491</xdr:colOff>
      <xdr:row>7</xdr:row>
      <xdr:rowOff>6626</xdr:rowOff>
    </xdr:from>
    <xdr:to>
      <xdr:col>7</xdr:col>
      <xdr:colOff>618351</xdr:colOff>
      <xdr:row>8</xdr:row>
      <xdr:rowOff>2484</xdr:rowOff>
    </xdr:to>
    <xdr:sp macro="" textlink="">
      <xdr:nvSpPr>
        <xdr:cNvPr id="12" name="Text Box 3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951056" y="1828800"/>
          <a:ext cx="1160860" cy="236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50 420 GWh</a:t>
          </a:r>
          <a:endParaRPr lang="es-PE"/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0.33591</cdr:x>
      <cdr:y>0.15847</cdr:y>
    </cdr:from>
    <cdr:to>
      <cdr:x>0.64231</cdr:x>
      <cdr:y>0.26184</cdr:y>
    </cdr:to>
    <cdr:sp macro="" textlink="">
      <cdr:nvSpPr>
        <cdr:cNvPr id="1024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4362" y="604202"/>
          <a:ext cx="2065431" cy="3941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TOTAL: 5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509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millones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US $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25</xdr:row>
      <xdr:rowOff>238125</xdr:rowOff>
    </xdr:from>
    <xdr:to>
      <xdr:col>14</xdr:col>
      <xdr:colOff>180975</xdr:colOff>
      <xdr:row>45</xdr:row>
      <xdr:rowOff>19050</xdr:rowOff>
    </xdr:to>
    <xdr:graphicFrame macro="">
      <xdr:nvGraphicFramePr>
        <xdr:cNvPr id="17802" name="Chart 9">
          <a:extLst>
            <a:ext uri="{FF2B5EF4-FFF2-40B4-BE49-F238E27FC236}">
              <a16:creationId xmlns:a16="http://schemas.microsoft.com/office/drawing/2014/main" id="{00000000-0008-0000-1000-00008A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150283</xdr:colOff>
      <xdr:row>29</xdr:row>
      <xdr:rowOff>74084</xdr:rowOff>
    </xdr:from>
    <xdr:to>
      <xdr:col>7</xdr:col>
      <xdr:colOff>623358</xdr:colOff>
      <xdr:row>45</xdr:row>
      <xdr:rowOff>74084</xdr:rowOff>
    </xdr:to>
    <xdr:graphicFrame macro="">
      <xdr:nvGraphicFramePr>
        <xdr:cNvPr id="14659109" name="Chart 6">
          <a:extLst>
            <a:ext uri="{FF2B5EF4-FFF2-40B4-BE49-F238E27FC236}">
              <a16:creationId xmlns:a16="http://schemas.microsoft.com/office/drawing/2014/main" id="{00000000-0008-0000-1100-000025AE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29</xdr:row>
      <xdr:rowOff>47625</xdr:rowOff>
    </xdr:from>
    <xdr:to>
      <xdr:col>23</xdr:col>
      <xdr:colOff>533400</xdr:colOff>
      <xdr:row>45</xdr:row>
      <xdr:rowOff>63500</xdr:rowOff>
    </xdr:to>
    <xdr:graphicFrame macro="">
      <xdr:nvGraphicFramePr>
        <xdr:cNvPr id="14659110" name="Chart 7">
          <a:extLst>
            <a:ext uri="{FF2B5EF4-FFF2-40B4-BE49-F238E27FC236}">
              <a16:creationId xmlns:a16="http://schemas.microsoft.com/office/drawing/2014/main" id="{00000000-0008-0000-1100-000026AE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128058</xdr:colOff>
      <xdr:row>46</xdr:row>
      <xdr:rowOff>134408</xdr:rowOff>
    </xdr:from>
    <xdr:to>
      <xdr:col>7</xdr:col>
      <xdr:colOff>591608</xdr:colOff>
      <xdr:row>64</xdr:row>
      <xdr:rowOff>162983</xdr:rowOff>
    </xdr:to>
    <xdr:graphicFrame macro="">
      <xdr:nvGraphicFramePr>
        <xdr:cNvPr id="14659111" name="Chart 8">
          <a:extLst>
            <a:ext uri="{FF2B5EF4-FFF2-40B4-BE49-F238E27FC236}">
              <a16:creationId xmlns:a16="http://schemas.microsoft.com/office/drawing/2014/main" id="{00000000-0008-0000-1100-000027AE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514350</xdr:colOff>
      <xdr:row>46</xdr:row>
      <xdr:rowOff>141817</xdr:rowOff>
    </xdr:from>
    <xdr:to>
      <xdr:col>23</xdr:col>
      <xdr:colOff>581025</xdr:colOff>
      <xdr:row>64</xdr:row>
      <xdr:rowOff>122767</xdr:rowOff>
    </xdr:to>
    <xdr:graphicFrame macro="">
      <xdr:nvGraphicFramePr>
        <xdr:cNvPr id="14659112" name="Chart 9">
          <a:extLst>
            <a:ext uri="{FF2B5EF4-FFF2-40B4-BE49-F238E27FC236}">
              <a16:creationId xmlns:a16="http://schemas.microsoft.com/office/drawing/2014/main" id="{00000000-0008-0000-1100-000028AE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8</xdr:col>
      <xdr:colOff>742950</xdr:colOff>
      <xdr:row>18</xdr:row>
      <xdr:rowOff>19050</xdr:rowOff>
    </xdr:to>
    <xdr:graphicFrame macro="">
      <xdr:nvGraphicFramePr>
        <xdr:cNvPr id="19339730" name="Chart 1">
          <a:extLst>
            <a:ext uri="{FF2B5EF4-FFF2-40B4-BE49-F238E27FC236}">
              <a16:creationId xmlns:a16="http://schemas.microsoft.com/office/drawing/2014/main" id="{00000000-0008-0000-1200-0000D2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0</xdr:row>
      <xdr:rowOff>142875</xdr:rowOff>
    </xdr:from>
    <xdr:to>
      <xdr:col>17</xdr:col>
      <xdr:colOff>409575</xdr:colOff>
      <xdr:row>18</xdr:row>
      <xdr:rowOff>0</xdr:rowOff>
    </xdr:to>
    <xdr:graphicFrame macro="">
      <xdr:nvGraphicFramePr>
        <xdr:cNvPr id="19339731" name="Chart 2">
          <a:extLst>
            <a:ext uri="{FF2B5EF4-FFF2-40B4-BE49-F238E27FC236}">
              <a16:creationId xmlns:a16="http://schemas.microsoft.com/office/drawing/2014/main" id="{00000000-0008-0000-1200-0000D3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19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19339732" name="Chart 3">
          <a:extLst>
            <a:ext uri="{FF2B5EF4-FFF2-40B4-BE49-F238E27FC236}">
              <a16:creationId xmlns:a16="http://schemas.microsoft.com/office/drawing/2014/main" id="{00000000-0008-0000-1200-0000D4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333375</xdr:colOff>
      <xdr:row>19</xdr:row>
      <xdr:rowOff>9525</xdr:rowOff>
    </xdr:from>
    <xdr:to>
      <xdr:col>17</xdr:col>
      <xdr:colOff>428625</xdr:colOff>
      <xdr:row>37</xdr:row>
      <xdr:rowOff>0</xdr:rowOff>
    </xdr:to>
    <xdr:graphicFrame macro="">
      <xdr:nvGraphicFramePr>
        <xdr:cNvPr id="19339733" name="Chart 4">
          <a:extLst>
            <a:ext uri="{FF2B5EF4-FFF2-40B4-BE49-F238E27FC236}">
              <a16:creationId xmlns:a16="http://schemas.microsoft.com/office/drawing/2014/main" id="{00000000-0008-0000-1200-0000D5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314325</xdr:colOff>
      <xdr:row>38</xdr:row>
      <xdr:rowOff>0</xdr:rowOff>
    </xdr:from>
    <xdr:to>
      <xdr:col>17</xdr:col>
      <xdr:colOff>457200</xdr:colOff>
      <xdr:row>54</xdr:row>
      <xdr:rowOff>9525</xdr:rowOff>
    </xdr:to>
    <xdr:graphicFrame macro="">
      <xdr:nvGraphicFramePr>
        <xdr:cNvPr id="19339734" name="Chart 5">
          <a:extLst>
            <a:ext uri="{FF2B5EF4-FFF2-40B4-BE49-F238E27FC236}">
              <a16:creationId xmlns:a16="http://schemas.microsoft.com/office/drawing/2014/main" id="{00000000-0008-0000-1200-0000D6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123825</xdr:colOff>
      <xdr:row>37</xdr:row>
      <xdr:rowOff>152400</xdr:rowOff>
    </xdr:from>
    <xdr:to>
      <xdr:col>9</xdr:col>
      <xdr:colOff>76200</xdr:colOff>
      <xdr:row>53</xdr:row>
      <xdr:rowOff>142875</xdr:rowOff>
    </xdr:to>
    <xdr:graphicFrame macro="">
      <xdr:nvGraphicFramePr>
        <xdr:cNvPr id="19339735" name="Chart 8">
          <a:extLst>
            <a:ext uri="{FF2B5EF4-FFF2-40B4-BE49-F238E27FC236}">
              <a16:creationId xmlns:a16="http://schemas.microsoft.com/office/drawing/2014/main" id="{00000000-0008-0000-1200-0000D7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171450</xdr:colOff>
      <xdr:row>57</xdr:row>
      <xdr:rowOff>19050</xdr:rowOff>
    </xdr:from>
    <xdr:to>
      <xdr:col>9</xdr:col>
      <xdr:colOff>76200</xdr:colOff>
      <xdr:row>73</xdr:row>
      <xdr:rowOff>9525</xdr:rowOff>
    </xdr:to>
    <xdr:graphicFrame macro="">
      <xdr:nvGraphicFramePr>
        <xdr:cNvPr id="19339736" name="Chart 8">
          <a:extLst>
            <a:ext uri="{FF2B5EF4-FFF2-40B4-BE49-F238E27FC236}">
              <a16:creationId xmlns:a16="http://schemas.microsoft.com/office/drawing/2014/main" id="{00000000-0008-0000-1200-0000D8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333375</xdr:colOff>
      <xdr:row>57</xdr:row>
      <xdr:rowOff>0</xdr:rowOff>
    </xdr:from>
    <xdr:to>
      <xdr:col>17</xdr:col>
      <xdr:colOff>476250</xdr:colOff>
      <xdr:row>73</xdr:row>
      <xdr:rowOff>11206</xdr:rowOff>
    </xdr:to>
    <xdr:graphicFrame macro="">
      <xdr:nvGraphicFramePr>
        <xdr:cNvPr id="19339737" name="Chart 8">
          <a:extLst>
            <a:ext uri="{FF2B5EF4-FFF2-40B4-BE49-F238E27FC236}">
              <a16:creationId xmlns:a16="http://schemas.microsoft.com/office/drawing/2014/main" id="{00000000-0008-0000-1200-0000D9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380186</xdr:colOff>
      <xdr:row>73</xdr:row>
      <xdr:rowOff>195644</xdr:rowOff>
    </xdr:from>
    <xdr:to>
      <xdr:col>13</xdr:col>
      <xdr:colOff>389711</xdr:colOff>
      <xdr:row>89</xdr:row>
      <xdr:rowOff>195645</xdr:rowOff>
    </xdr:to>
    <xdr:graphicFrame macro="">
      <xdr:nvGraphicFramePr>
        <xdr:cNvPr id="19339738" name="Chart 8">
          <a:extLst>
            <a:ext uri="{FF2B5EF4-FFF2-40B4-BE49-F238E27FC236}">
              <a16:creationId xmlns:a16="http://schemas.microsoft.com/office/drawing/2014/main" id="{00000000-0008-0000-1200-0000DA19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9</xdr:col>
      <xdr:colOff>180975</xdr:colOff>
      <xdr:row>19</xdr:row>
      <xdr:rowOff>66675</xdr:rowOff>
    </xdr:to>
    <xdr:graphicFrame macro="">
      <xdr:nvGraphicFramePr>
        <xdr:cNvPr id="19347612" name="Chart 1">
          <a:extLst>
            <a:ext uri="{FF2B5EF4-FFF2-40B4-BE49-F238E27FC236}">
              <a16:creationId xmlns:a16="http://schemas.microsoft.com/office/drawing/2014/main" id="{00000000-0008-0000-1500-00009C38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21</xdr:row>
      <xdr:rowOff>19050</xdr:rowOff>
    </xdr:from>
    <xdr:to>
      <xdr:col>9</xdr:col>
      <xdr:colOff>190500</xdr:colOff>
      <xdr:row>40</xdr:row>
      <xdr:rowOff>9525</xdr:rowOff>
    </xdr:to>
    <xdr:graphicFrame macro="">
      <xdr:nvGraphicFramePr>
        <xdr:cNvPr id="19347613" name="Chart 2">
          <a:extLst>
            <a:ext uri="{FF2B5EF4-FFF2-40B4-BE49-F238E27FC236}">
              <a16:creationId xmlns:a16="http://schemas.microsoft.com/office/drawing/2014/main" id="{00000000-0008-0000-1500-00009D38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41</xdr:row>
      <xdr:rowOff>123825</xdr:rowOff>
    </xdr:from>
    <xdr:to>
      <xdr:col>9</xdr:col>
      <xdr:colOff>190500</xdr:colOff>
      <xdr:row>61</xdr:row>
      <xdr:rowOff>133350</xdr:rowOff>
    </xdr:to>
    <xdr:graphicFrame macro="">
      <xdr:nvGraphicFramePr>
        <xdr:cNvPr id="19347614" name="Chart 3">
          <a:extLst>
            <a:ext uri="{FF2B5EF4-FFF2-40B4-BE49-F238E27FC236}">
              <a16:creationId xmlns:a16="http://schemas.microsoft.com/office/drawing/2014/main" id="{00000000-0008-0000-1500-00009E38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0.22729</cdr:x>
      <cdr:y>0.11269</cdr:y>
    </cdr:from>
    <cdr:to>
      <cdr:x>0.71973</cdr:x>
      <cdr:y>0.24653</cdr:y>
    </cdr:to>
    <cdr:sp macro="" textlink="">
      <cdr:nvSpPr>
        <cdr:cNvPr id="34406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558" y="298481"/>
          <a:ext cx="1689378" cy="350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Generadoras     :    27 766 GWh</a:t>
          </a:r>
        </a:p>
        <a:p xmlns:a="http://schemas.openxmlformats.org/drawingml/2006/main">
          <a:pPr algn="l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Distribuidoras   :    22 654 GWh</a:t>
          </a:r>
          <a:endParaRPr lang="es-PE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0.36653</cdr:x>
      <cdr:y>0.14416</cdr:y>
    </cdr:from>
    <cdr:to>
      <cdr:x>0.83865</cdr:x>
      <cdr:y>0.21129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802" y="374498"/>
          <a:ext cx="1633250" cy="17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50 420 GWh</a:t>
          </a:r>
          <a:endParaRPr lang="es-PE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38</xdr:row>
      <xdr:rowOff>76200</xdr:rowOff>
    </xdr:from>
    <xdr:to>
      <xdr:col>11</xdr:col>
      <xdr:colOff>485775</xdr:colOff>
      <xdr:row>42</xdr:row>
      <xdr:rowOff>0</xdr:rowOff>
    </xdr:to>
    <xdr:sp macro="" textlink="">
      <xdr:nvSpPr>
        <xdr:cNvPr id="2" name="Text Box 104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639175" y="6067425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GW.h</a:t>
          </a:r>
        </a:p>
      </xdr:txBody>
    </xdr:sp>
    <xdr:clientData/>
  </xdr:twoCellAnchor>
  <xdr:twoCellAnchor>
    <xdr:from>
      <xdr:col>3</xdr:col>
      <xdr:colOff>476250</xdr:colOff>
      <xdr:row>131</xdr:row>
      <xdr:rowOff>104775</xdr:rowOff>
    </xdr:from>
    <xdr:to>
      <xdr:col>20</xdr:col>
      <xdr:colOff>104775</xdr:colOff>
      <xdr:row>162</xdr:row>
      <xdr:rowOff>47625</xdr:rowOff>
    </xdr:to>
    <xdr:graphicFrame macro="">
      <xdr:nvGraphicFramePr>
        <xdr:cNvPr id="15662002" name="Chart 1025">
          <a:extLst>
            <a:ext uri="{FF2B5EF4-FFF2-40B4-BE49-F238E27FC236}">
              <a16:creationId xmlns:a16="http://schemas.microsoft.com/office/drawing/2014/main" id="{00000000-0008-0000-0300-0000B2FBE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103</xdr:row>
      <xdr:rowOff>133350</xdr:rowOff>
    </xdr:from>
    <xdr:to>
      <xdr:col>11</xdr:col>
      <xdr:colOff>485775</xdr:colOff>
      <xdr:row>126</xdr:row>
      <xdr:rowOff>85725</xdr:rowOff>
    </xdr:to>
    <xdr:graphicFrame macro="">
      <xdr:nvGraphicFramePr>
        <xdr:cNvPr id="15662003" name="Chart 1026">
          <a:extLst>
            <a:ext uri="{FF2B5EF4-FFF2-40B4-BE49-F238E27FC236}">
              <a16:creationId xmlns:a16="http://schemas.microsoft.com/office/drawing/2014/main" id="{00000000-0008-0000-0300-0000B3FBE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809625</xdr:colOff>
      <xdr:row>103</xdr:row>
      <xdr:rowOff>133350</xdr:rowOff>
    </xdr:from>
    <xdr:to>
      <xdr:col>21</xdr:col>
      <xdr:colOff>647700</xdr:colOff>
      <xdr:row>126</xdr:row>
      <xdr:rowOff>85725</xdr:rowOff>
    </xdr:to>
    <xdr:graphicFrame macro="">
      <xdr:nvGraphicFramePr>
        <xdr:cNvPr id="15662004" name="Chart 1027">
          <a:extLst>
            <a:ext uri="{FF2B5EF4-FFF2-40B4-BE49-F238E27FC236}">
              <a16:creationId xmlns:a16="http://schemas.microsoft.com/office/drawing/2014/main" id="{00000000-0008-0000-0300-0000B4FBE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26</xdr:row>
      <xdr:rowOff>142875</xdr:rowOff>
    </xdr:from>
    <xdr:to>
      <xdr:col>10</xdr:col>
      <xdr:colOff>171450</xdr:colOff>
      <xdr:row>49</xdr:row>
      <xdr:rowOff>142875</xdr:rowOff>
    </xdr:to>
    <xdr:graphicFrame macro="">
      <xdr:nvGraphicFramePr>
        <xdr:cNvPr id="15662005" name="Chart 1030">
          <a:extLst>
            <a:ext uri="{FF2B5EF4-FFF2-40B4-BE49-F238E27FC236}">
              <a16:creationId xmlns:a16="http://schemas.microsoft.com/office/drawing/2014/main" id="{00000000-0008-0000-0300-0000B5FBE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276225</xdr:colOff>
      <xdr:row>26</xdr:row>
      <xdr:rowOff>123825</xdr:rowOff>
    </xdr:from>
    <xdr:to>
      <xdr:col>21</xdr:col>
      <xdr:colOff>828675</xdr:colOff>
      <xdr:row>49</xdr:row>
      <xdr:rowOff>123825</xdr:rowOff>
    </xdr:to>
    <xdr:graphicFrame macro="">
      <xdr:nvGraphicFramePr>
        <xdr:cNvPr id="15662006" name="Chart 1032">
          <a:extLst>
            <a:ext uri="{FF2B5EF4-FFF2-40B4-BE49-F238E27FC236}">
              <a16:creationId xmlns:a16="http://schemas.microsoft.com/office/drawing/2014/main" id="{00000000-0008-0000-0300-0000B6FBE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561975</xdr:colOff>
      <xdr:row>54</xdr:row>
      <xdr:rowOff>228600</xdr:rowOff>
    </xdr:from>
    <xdr:to>
      <xdr:col>21</xdr:col>
      <xdr:colOff>771525</xdr:colOff>
      <xdr:row>74</xdr:row>
      <xdr:rowOff>19050</xdr:rowOff>
    </xdr:to>
    <xdr:graphicFrame macro="">
      <xdr:nvGraphicFramePr>
        <xdr:cNvPr id="15662007" name="Chart 1039">
          <a:extLst>
            <a:ext uri="{FF2B5EF4-FFF2-40B4-BE49-F238E27FC236}">
              <a16:creationId xmlns:a16="http://schemas.microsoft.com/office/drawing/2014/main" id="{00000000-0008-0000-0300-0000B7FBE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559734</xdr:colOff>
      <xdr:row>37</xdr:row>
      <xdr:rowOff>31376</xdr:rowOff>
    </xdr:from>
    <xdr:to>
      <xdr:col>13</xdr:col>
      <xdr:colOff>160805</xdr:colOff>
      <xdr:row>40</xdr:row>
      <xdr:rowOff>112059</xdr:rowOff>
    </xdr:to>
    <xdr:sp macro="" textlink="">
      <xdr:nvSpPr>
        <xdr:cNvPr id="9" name="Text Box 104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417734" y="5925670"/>
          <a:ext cx="228600" cy="551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GW.h</a:t>
          </a:r>
        </a:p>
      </xdr:txBody>
    </xdr:sp>
    <xdr:clientData/>
  </xdr:twoCellAnchor>
  <xdr:twoCellAnchor>
    <xdr:from>
      <xdr:col>16</xdr:col>
      <xdr:colOff>600808</xdr:colOff>
      <xdr:row>44</xdr:row>
      <xdr:rowOff>43962</xdr:rowOff>
    </xdr:from>
    <xdr:to>
      <xdr:col>17</xdr:col>
      <xdr:colOff>283029</xdr:colOff>
      <xdr:row>45</xdr:row>
      <xdr:rowOff>54429</xdr:rowOff>
    </xdr:to>
    <xdr:sp macro="" textlink="">
      <xdr:nvSpPr>
        <xdr:cNvPr id="10" name="Text Box 1033">
          <a:extLst>
            <a:ext uri="{FF2B5EF4-FFF2-40B4-BE49-F238E27FC236}">
              <a16:creationId xmlns:a16="http://schemas.microsoft.com/office/drawing/2014/main" id="{1238F104-16F0-437E-A0F6-0083E32FFD91}"/>
            </a:ext>
          </a:extLst>
        </xdr:cNvPr>
        <xdr:cNvSpPr txBox="1">
          <a:spLocks noChangeArrowheads="1"/>
        </xdr:cNvSpPr>
      </xdr:nvSpPr>
      <xdr:spPr bwMode="auto">
        <a:xfrm>
          <a:off x="9908094" y="9046448"/>
          <a:ext cx="378906" cy="173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0,1%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0.33248</cdr:x>
      <cdr:y>0.13595</cdr:y>
    </cdr:from>
    <cdr:to>
      <cdr:x>0.70875</cdr:x>
      <cdr:y>0.23916</cdr:y>
    </cdr:to>
    <cdr:sp macro="" textlink="">
      <cdr:nvSpPr>
        <cdr:cNvPr id="1024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1248" y="501407"/>
          <a:ext cx="2389315" cy="380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 :   31 795 GWh</a:t>
          </a:r>
          <a:endParaRPr lang="es-P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0.36296</cdr:x>
      <cdr:y>0.13161</cdr:y>
    </cdr:from>
    <cdr:to>
      <cdr:x>0.6859</cdr:x>
      <cdr:y>0.22695</cdr:y>
    </cdr:to>
    <cdr:sp macro="" textlink="">
      <cdr:nvSpPr>
        <cdr:cNvPr id="1126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9661" y="485420"/>
          <a:ext cx="2135089" cy="351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 :   18 638  GWh</a:t>
          </a:r>
          <a:endParaRPr lang="es-PE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0.22962</cdr:x>
      <cdr:y>0.4327</cdr:y>
    </cdr:from>
    <cdr:to>
      <cdr:x>0.38288</cdr:x>
      <cdr:y>0.47389</cdr:y>
    </cdr:to>
    <cdr:sp macro="" textlink="">
      <cdr:nvSpPr>
        <cdr:cNvPr id="122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3503" y="1611511"/>
          <a:ext cx="916755" cy="153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REGULADO</a:t>
          </a:r>
        </a:p>
      </cdr:txBody>
    </cdr:sp>
  </cdr:relSizeAnchor>
  <cdr:relSizeAnchor xmlns:cdr="http://schemas.openxmlformats.org/drawingml/2006/chartDrawing">
    <cdr:from>
      <cdr:x>0.41388</cdr:x>
      <cdr:y>0.49819</cdr:y>
    </cdr:from>
    <cdr:to>
      <cdr:x>0.5149</cdr:x>
      <cdr:y>0.54937</cdr:y>
    </cdr:to>
    <cdr:sp macro="" textlink="">
      <cdr:nvSpPr>
        <cdr:cNvPr id="3502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5717" y="1855378"/>
          <a:ext cx="604271" cy="190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LIBRE</a:t>
          </a:r>
        </a:p>
      </cdr:txBody>
    </cdr:sp>
  </cdr:relSizeAnchor>
  <cdr:relSizeAnchor xmlns:cdr="http://schemas.openxmlformats.org/drawingml/2006/chartDrawing">
    <cdr:from>
      <cdr:x>0.68563</cdr:x>
      <cdr:y>0.83744</cdr:y>
    </cdr:from>
    <cdr:to>
      <cdr:x>0.79684</cdr:x>
      <cdr:y>0.88311</cdr:y>
    </cdr:to>
    <cdr:sp macro="" textlink="">
      <cdr:nvSpPr>
        <cdr:cNvPr id="1229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021" y="3145063"/>
          <a:ext cx="618311" cy="171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50" b="0" i="0" strike="noStrike">
              <a:solidFill>
                <a:srgbClr val="000000"/>
              </a:solidFill>
              <a:latin typeface="Arial"/>
              <a:cs typeface="Arial"/>
            </a:rPr>
            <a:t>0,02 % (AT)</a:t>
          </a:r>
        </a:p>
      </cdr:txBody>
    </cdr:sp>
  </cdr:relSizeAnchor>
  <cdr:relSizeAnchor xmlns:cdr="http://schemas.openxmlformats.org/drawingml/2006/chartDrawing">
    <cdr:from>
      <cdr:x>0.29503</cdr:x>
      <cdr:y>0.16373</cdr:y>
    </cdr:from>
    <cdr:to>
      <cdr:x>0.7393</cdr:x>
      <cdr:y>0.34526</cdr:y>
    </cdr:to>
    <cdr:sp macro="" textlink="">
      <cdr:nvSpPr>
        <cdr:cNvPr id="350213" name="Text Box 10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058" y="610953"/>
          <a:ext cx="2193821" cy="672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Mercado libre             :     4  015  GWh</a:t>
          </a:r>
        </a:p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Mercado regulado     :    18 638 GWh </a:t>
          </a:r>
        </a:p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----------------------------------------------------</a:t>
          </a:r>
        </a:p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TOTAL               :  22 654 GWh                  </a:t>
          </a:r>
          <a:endParaRPr lang="es-PE"/>
        </a:p>
      </cdr:txBody>
    </cdr:sp>
  </cdr:relSizeAnchor>
  <cdr:relSizeAnchor xmlns:cdr="http://schemas.openxmlformats.org/drawingml/2006/chartDrawing">
    <cdr:from>
      <cdr:x>0.57362</cdr:x>
      <cdr:y>0.78405</cdr:y>
    </cdr:from>
    <cdr:to>
      <cdr:x>0.69082</cdr:x>
      <cdr:y>0.84424</cdr:y>
    </cdr:to>
    <cdr:sp macro="" textlink="">
      <cdr:nvSpPr>
        <cdr:cNvPr id="350214" name="Line 10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98126" y="2862751"/>
          <a:ext cx="653426" cy="2197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0.55543</cdr:x>
      <cdr:y>0.75507</cdr:y>
    </cdr:from>
    <cdr:to>
      <cdr:x>0.65584</cdr:x>
      <cdr:y>0.77931</cdr:y>
    </cdr:to>
    <cdr:sp macro="" textlink="">
      <cdr:nvSpPr>
        <cdr:cNvPr id="8" name="Line 10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96683" y="2756959"/>
          <a:ext cx="559822" cy="884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0.6696</cdr:x>
      <cdr:y>0.75936</cdr:y>
    </cdr:from>
    <cdr:to>
      <cdr:x>0.78288</cdr:x>
      <cdr:y>0.80503</cdr:y>
    </cdr:to>
    <cdr:sp macro="" textlink="">
      <cdr:nvSpPr>
        <cdr:cNvPr id="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605" y="2851829"/>
          <a:ext cx="678840" cy="171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850" b="0" i="0" strike="noStrike">
              <a:solidFill>
                <a:srgbClr val="000000"/>
              </a:solidFill>
              <a:latin typeface="Arial"/>
              <a:cs typeface="Arial"/>
            </a:rPr>
            <a:t>0,01% (MAT)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MEM/ANUARIO%202018/05.%20Capitulo%205%20Distribucion%202018/OLIVETI/STD98/ANUARI~1/LASERJC5/P_INST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ANUARI~1/LASERJC5/P_INST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MEM/ANUARIO%202018/05.%20Capitulo%205%20Distribucion%202018/DOC_DIFUSIoN/ANUARIO%202001/Borrador/PEDRO/PREFINALactualizacion%20al%2017-06-2001/OLIVETI/STD98/ANUARI~1/LASERJC5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150"/>
  <sheetViews>
    <sheetView tabSelected="1" view="pageBreakPreview" zoomScale="90" zoomScaleNormal="100" zoomScaleSheetLayoutView="90" zoomScalePageLayoutView="90" workbookViewId="0">
      <selection activeCell="A2" sqref="A2"/>
    </sheetView>
  </sheetViews>
  <sheetFormatPr baseColWidth="10" defaultRowHeight="12.75"/>
  <cols>
    <col min="1" max="1" width="2.42578125" style="2" customWidth="1"/>
    <col min="2" max="2" width="6.42578125" customWidth="1"/>
    <col min="3" max="3" width="87.140625" bestFit="1" customWidth="1"/>
    <col min="4" max="4" width="16.85546875" bestFit="1" customWidth="1"/>
    <col min="5" max="5" width="1.85546875" style="2" customWidth="1"/>
    <col min="6" max="6" width="11.42578125" style="2"/>
  </cols>
  <sheetData>
    <row r="1" spans="1:6" s="1" customFormat="1" ht="18.75" customHeight="1">
      <c r="A1" s="777" t="s">
        <v>321</v>
      </c>
      <c r="C1" s="3"/>
      <c r="D1" s="778"/>
      <c r="E1" s="3"/>
      <c r="F1" s="3"/>
    </row>
    <row r="2" spans="1:6" s="1" customFormat="1" ht="18.75" customHeight="1">
      <c r="A2" s="3"/>
      <c r="B2" s="777"/>
      <c r="C2" s="3"/>
      <c r="D2" s="3"/>
      <c r="E2" s="3"/>
      <c r="F2" s="3"/>
    </row>
    <row r="3" spans="1:6" s="1" customFormat="1" ht="18.75" customHeight="1">
      <c r="A3" s="3"/>
      <c r="B3" s="161" t="s">
        <v>289</v>
      </c>
      <c r="C3" s="3"/>
      <c r="D3" s="3"/>
      <c r="E3" s="3"/>
      <c r="F3" s="3"/>
    </row>
    <row r="4" spans="1:6" s="1" customFormat="1" ht="18.75" customHeight="1" thickBot="1">
      <c r="A4" s="3"/>
      <c r="B4" s="3"/>
      <c r="C4" s="3"/>
      <c r="D4" s="3"/>
      <c r="E4" s="3"/>
      <c r="F4" s="3"/>
    </row>
    <row r="5" spans="1:6" s="1" customFormat="1" ht="36.75" customHeight="1" thickBot="1">
      <c r="A5" s="3"/>
      <c r="B5" s="1478" t="s">
        <v>0</v>
      </c>
      <c r="C5" s="1479" t="s">
        <v>1</v>
      </c>
      <c r="D5" s="1480" t="s">
        <v>2</v>
      </c>
      <c r="E5" s="3"/>
      <c r="F5" s="3"/>
    </row>
    <row r="6" spans="1:6" s="1" customFormat="1" ht="18.75" customHeight="1">
      <c r="A6" s="3"/>
      <c r="B6" s="1397">
        <v>1</v>
      </c>
      <c r="C6" s="1398" t="s">
        <v>234</v>
      </c>
      <c r="D6" s="1399" t="s">
        <v>3</v>
      </c>
      <c r="E6" s="3"/>
      <c r="F6" s="3"/>
    </row>
    <row r="7" spans="1:6" s="1" customFormat="1" ht="18.75" customHeight="1">
      <c r="A7" s="3"/>
      <c r="B7" s="1400">
        <v>2</v>
      </c>
      <c r="C7" s="1401" t="s">
        <v>259</v>
      </c>
      <c r="D7" s="1402" t="s">
        <v>237</v>
      </c>
      <c r="E7" s="3"/>
      <c r="F7" s="3"/>
    </row>
    <row r="8" spans="1:6" s="1" customFormat="1" ht="18.75" customHeight="1">
      <c r="A8" s="3"/>
      <c r="B8" s="1400">
        <v>3</v>
      </c>
      <c r="C8" s="1401" t="s">
        <v>174</v>
      </c>
      <c r="D8" s="1402" t="s">
        <v>35</v>
      </c>
      <c r="E8" s="3"/>
      <c r="F8" s="3"/>
    </row>
    <row r="9" spans="1:6" s="1" customFormat="1" ht="18.75" customHeight="1">
      <c r="A9" s="3"/>
      <c r="B9" s="1400">
        <v>4</v>
      </c>
      <c r="C9" s="1401" t="s">
        <v>4</v>
      </c>
      <c r="D9" s="1402" t="s">
        <v>5</v>
      </c>
      <c r="E9" s="3"/>
      <c r="F9" s="3"/>
    </row>
    <row r="10" spans="1:6" s="1" customFormat="1" ht="18.75" customHeight="1">
      <c r="A10" s="3"/>
      <c r="B10" s="1400">
        <v>5</v>
      </c>
      <c r="C10" s="1401" t="s">
        <v>6</v>
      </c>
      <c r="D10" s="1402" t="s">
        <v>7</v>
      </c>
      <c r="E10" s="3"/>
      <c r="F10" s="3"/>
    </row>
    <row r="11" spans="1:6" s="1" customFormat="1" ht="18.75" customHeight="1">
      <c r="A11" s="3"/>
      <c r="B11" s="1400">
        <v>6</v>
      </c>
      <c r="C11" s="1401" t="s">
        <v>8</v>
      </c>
      <c r="D11" s="1402" t="s">
        <v>9</v>
      </c>
      <c r="E11" s="3"/>
      <c r="F11" s="3"/>
    </row>
    <row r="12" spans="1:6" s="1" customFormat="1" ht="18.75" customHeight="1">
      <c r="A12" s="3"/>
      <c r="B12" s="1400">
        <v>7</v>
      </c>
      <c r="C12" s="1401" t="s">
        <v>10</v>
      </c>
      <c r="D12" s="1402" t="s">
        <v>11</v>
      </c>
      <c r="E12" s="3"/>
      <c r="F12" s="3"/>
    </row>
    <row r="13" spans="1:6" s="1" customFormat="1" ht="18.75" customHeight="1">
      <c r="A13" s="3"/>
      <c r="B13" s="1400">
        <v>8</v>
      </c>
      <c r="C13" s="1401" t="s">
        <v>12</v>
      </c>
      <c r="D13" s="1402" t="s">
        <v>13</v>
      </c>
      <c r="E13" s="3"/>
      <c r="F13" s="3"/>
    </row>
    <row r="14" spans="1:6" s="1" customFormat="1" ht="18.75" customHeight="1">
      <c r="A14" s="3"/>
      <c r="B14" s="1400">
        <v>9</v>
      </c>
      <c r="C14" s="1401" t="s">
        <v>14</v>
      </c>
      <c r="D14" s="1402" t="s">
        <v>15</v>
      </c>
      <c r="E14" s="3"/>
      <c r="F14" s="3"/>
    </row>
    <row r="15" spans="1:6" s="1" customFormat="1" ht="18.75" customHeight="1">
      <c r="A15" s="3"/>
      <c r="B15" s="1400">
        <v>10</v>
      </c>
      <c r="C15" s="1401" t="s">
        <v>16</v>
      </c>
      <c r="D15" s="1402" t="s">
        <v>17</v>
      </c>
      <c r="E15" s="3"/>
      <c r="F15" s="3"/>
    </row>
    <row r="16" spans="1:6" s="1" customFormat="1" ht="18.75" customHeight="1">
      <c r="A16" s="3"/>
      <c r="B16" s="1400">
        <v>11</v>
      </c>
      <c r="C16" s="1401" t="s">
        <v>19</v>
      </c>
      <c r="D16" s="1402" t="s">
        <v>36</v>
      </c>
      <c r="E16" s="3"/>
      <c r="F16" s="3"/>
    </row>
    <row r="17" spans="1:6" s="1" customFormat="1" ht="18.75" customHeight="1">
      <c r="A17" s="3"/>
      <c r="B17" s="1400">
        <v>12</v>
      </c>
      <c r="C17" s="1401" t="s">
        <v>20</v>
      </c>
      <c r="D17" s="1402" t="s">
        <v>21</v>
      </c>
      <c r="E17" s="3"/>
      <c r="F17" s="3"/>
    </row>
    <row r="18" spans="1:6" s="1" customFormat="1" ht="18.75" customHeight="1">
      <c r="A18" s="3"/>
      <c r="B18" s="1400">
        <v>13</v>
      </c>
      <c r="C18" s="1401" t="s">
        <v>260</v>
      </c>
      <c r="D18" s="1402" t="s">
        <v>34</v>
      </c>
      <c r="E18" s="3"/>
      <c r="F18" s="3"/>
    </row>
    <row r="19" spans="1:6" s="1" customFormat="1" ht="18.75" customHeight="1">
      <c r="A19" s="3"/>
      <c r="B19" s="1400">
        <v>14</v>
      </c>
      <c r="C19" s="1401" t="s">
        <v>261</v>
      </c>
      <c r="D19" s="1402" t="s">
        <v>37</v>
      </c>
      <c r="E19" s="3"/>
      <c r="F19" s="3"/>
    </row>
    <row r="20" spans="1:6" s="1" customFormat="1" ht="18.75" customHeight="1">
      <c r="A20" s="3"/>
      <c r="B20" s="1400">
        <v>15</v>
      </c>
      <c r="C20" s="1401" t="s">
        <v>22</v>
      </c>
      <c r="D20" s="1402" t="s">
        <v>23</v>
      </c>
      <c r="E20" s="3"/>
      <c r="F20" s="3"/>
    </row>
    <row r="21" spans="1:6" s="1" customFormat="1" ht="18.75" customHeight="1">
      <c r="A21" s="3"/>
      <c r="B21" s="1400">
        <v>16</v>
      </c>
      <c r="C21" s="1401" t="s">
        <v>24</v>
      </c>
      <c r="D21" s="1402" t="s">
        <v>25</v>
      </c>
      <c r="E21" s="3"/>
      <c r="F21" s="3"/>
    </row>
    <row r="22" spans="1:6" s="1" customFormat="1" ht="18.75" customHeight="1">
      <c r="A22" s="3"/>
      <c r="B22" s="1400">
        <v>17</v>
      </c>
      <c r="C22" s="1401" t="s">
        <v>26</v>
      </c>
      <c r="D22" s="1402" t="s">
        <v>27</v>
      </c>
      <c r="E22" s="3"/>
      <c r="F22" s="3"/>
    </row>
    <row r="23" spans="1:6" s="1" customFormat="1" ht="18.75" customHeight="1">
      <c r="A23" s="3"/>
      <c r="B23" s="1400">
        <v>18</v>
      </c>
      <c r="C23" s="1401" t="s">
        <v>235</v>
      </c>
      <c r="D23" s="1402" t="s">
        <v>236</v>
      </c>
      <c r="E23" s="3"/>
      <c r="F23" s="3"/>
    </row>
    <row r="24" spans="1:6" s="1" customFormat="1" ht="18.75" customHeight="1">
      <c r="A24" s="3"/>
      <c r="B24" s="1400">
        <v>19</v>
      </c>
      <c r="C24" s="1401" t="s">
        <v>262</v>
      </c>
      <c r="D24" s="1402" t="s">
        <v>18</v>
      </c>
      <c r="E24" s="3"/>
      <c r="F24" s="3"/>
    </row>
    <row r="25" spans="1:6" s="1" customFormat="1" ht="18.75" customHeight="1">
      <c r="A25" s="3"/>
      <c r="B25" s="1400">
        <v>20</v>
      </c>
      <c r="C25" s="1401" t="s">
        <v>263</v>
      </c>
      <c r="D25" s="1402" t="s">
        <v>62</v>
      </c>
      <c r="E25" s="3"/>
      <c r="F25" s="3"/>
    </row>
    <row r="26" spans="1:6" s="1" customFormat="1" ht="18.75" customHeight="1">
      <c r="A26" s="3"/>
      <c r="B26" s="1400">
        <v>21</v>
      </c>
      <c r="C26" s="1401" t="s">
        <v>264</v>
      </c>
      <c r="D26" s="1402" t="s">
        <v>28</v>
      </c>
      <c r="E26" s="3"/>
      <c r="F26" s="3"/>
    </row>
    <row r="27" spans="1:6" s="1" customFormat="1" ht="18.75" customHeight="1">
      <c r="A27" s="3"/>
      <c r="B27" s="1400">
        <v>22</v>
      </c>
      <c r="C27" s="1401" t="s">
        <v>30</v>
      </c>
      <c r="D27" s="1403" t="s">
        <v>31</v>
      </c>
      <c r="E27" s="3"/>
      <c r="F27" s="3"/>
    </row>
    <row r="28" spans="1:6" s="1" customFormat="1" ht="18.75" customHeight="1" thickBot="1">
      <c r="A28" s="3"/>
      <c r="B28" s="1404">
        <v>23</v>
      </c>
      <c r="C28" s="1405" t="s">
        <v>32</v>
      </c>
      <c r="D28" s="1406" t="s">
        <v>33</v>
      </c>
      <c r="E28" s="3"/>
      <c r="F28" s="3"/>
    </row>
    <row r="29" spans="1:6" s="1" customFormat="1" ht="6" customHeight="1">
      <c r="A29" s="3"/>
      <c r="B29" s="779"/>
      <c r="C29" s="780"/>
      <c r="D29" s="285"/>
      <c r="E29" s="3"/>
      <c r="F29" s="3"/>
    </row>
    <row r="30" spans="1:6" s="1" customFormat="1" ht="25.5" customHeight="1">
      <c r="A30" s="3"/>
      <c r="B30" s="1641" t="s">
        <v>364</v>
      </c>
      <c r="C30" s="1641"/>
      <c r="D30" s="1641"/>
      <c r="E30" s="3"/>
      <c r="F30" s="3"/>
    </row>
    <row r="31" spans="1:6" s="1" customFormat="1" ht="18.75" customHeight="1">
      <c r="A31" s="3"/>
      <c r="B31" s="155" t="s">
        <v>363</v>
      </c>
      <c r="C31" s="155"/>
      <c r="D31" s="3"/>
      <c r="E31" s="3"/>
      <c r="F31" s="3"/>
    </row>
    <row r="32" spans="1:6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</sheetData>
  <mergeCells count="1">
    <mergeCell ref="B30:D30"/>
  </mergeCells>
  <phoneticPr fontId="0" type="noConversion"/>
  <printOptions horizontalCentered="1"/>
  <pageMargins left="0.78740157480314965" right="0.59055118110236227" top="0.59055118110236227" bottom="0.59055118110236227" header="0.31496062992125984" footer="0.31496062992125984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F126"/>
  <sheetViews>
    <sheetView view="pageBreakPreview" zoomScale="90" zoomScaleNormal="55" zoomScaleSheetLayoutView="90" workbookViewId="0">
      <selection activeCell="C111" sqref="C111"/>
    </sheetView>
  </sheetViews>
  <sheetFormatPr baseColWidth="10" defaultRowHeight="12.75"/>
  <cols>
    <col min="1" max="1" width="2.7109375" style="2" customWidth="1"/>
    <col min="2" max="2" width="4.42578125" customWidth="1"/>
    <col min="3" max="3" width="84.140625" customWidth="1"/>
    <col min="4" max="4" width="7.85546875" bestFit="1" customWidth="1"/>
    <col min="5" max="5" width="10.85546875" customWidth="1"/>
    <col min="6" max="6" width="11.85546875" bestFit="1" customWidth="1"/>
    <col min="7" max="7" width="14.140625" customWidth="1"/>
    <col min="8" max="8" width="13.5703125" customWidth="1"/>
    <col min="9" max="9" width="13" customWidth="1"/>
    <col min="10" max="11" width="12.140625" bestFit="1" customWidth="1"/>
    <col min="12" max="12" width="9.28515625" customWidth="1"/>
    <col min="13" max="13" width="13.7109375" customWidth="1"/>
    <col min="14" max="14" width="16.140625" customWidth="1"/>
    <col min="15" max="15" width="3" style="2" customWidth="1"/>
    <col min="16" max="16" width="11.28515625" style="2" customWidth="1"/>
    <col min="17" max="17" width="13.5703125" style="1322" customWidth="1"/>
    <col min="18" max="19" width="11.42578125" style="1902"/>
    <col min="20" max="22" width="11.5703125" style="1902" bestFit="1"/>
    <col min="23" max="25" width="12.7109375" style="1902" bestFit="1" customWidth="1"/>
    <col min="26" max="26" width="11.5703125" style="1902" bestFit="1"/>
    <col min="27" max="27" width="12.7109375" style="1902" bestFit="1" customWidth="1"/>
    <col min="28" max="28" width="11.5703125" style="1902" bestFit="1"/>
    <col min="29" max="30" width="12.7109375" style="1902" bestFit="1" customWidth="1"/>
    <col min="31" max="31" width="11.5703125" style="1902" bestFit="1"/>
    <col min="32" max="33" width="12.7109375" style="1902" bestFit="1" customWidth="1"/>
    <col min="34" max="34" width="20.42578125" style="1902" bestFit="1" customWidth="1"/>
    <col min="35" max="35" width="21.5703125" style="1902" bestFit="1" customWidth="1"/>
    <col min="36" max="36" width="32.7109375" style="1902" customWidth="1"/>
    <col min="37" max="84" width="11.42578125" style="1902"/>
  </cols>
  <sheetData>
    <row r="1" spans="1:84" s="1" customFormat="1" ht="18.75" customHeight="1">
      <c r="A1" s="782" t="s">
        <v>161</v>
      </c>
      <c r="C1" s="82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335"/>
      <c r="R1" s="1942"/>
      <c r="S1" s="1942"/>
      <c r="T1" s="1942"/>
      <c r="U1" s="1942"/>
      <c r="V1" s="1942"/>
      <c r="W1" s="1942"/>
      <c r="X1" s="1942"/>
      <c r="Y1" s="1942"/>
      <c r="Z1" s="1942"/>
      <c r="AA1" s="1942"/>
      <c r="AB1" s="1942"/>
      <c r="AC1" s="1942"/>
      <c r="AD1" s="1942"/>
      <c r="AE1" s="1942"/>
      <c r="AF1" s="1942"/>
      <c r="AG1" s="1942"/>
      <c r="AH1" s="1942"/>
      <c r="AI1" s="1942"/>
      <c r="AJ1" s="1942"/>
      <c r="AK1" s="1942"/>
      <c r="AL1" s="1942"/>
      <c r="AM1" s="1942"/>
      <c r="AN1" s="1942"/>
      <c r="AO1" s="1942"/>
      <c r="AP1" s="1942"/>
      <c r="AQ1" s="1942"/>
      <c r="AR1" s="1942"/>
      <c r="AS1" s="1942"/>
      <c r="AT1" s="1942"/>
      <c r="AU1" s="1942"/>
      <c r="AV1" s="1942"/>
      <c r="AW1" s="1942"/>
      <c r="AX1" s="1942"/>
      <c r="AY1" s="1942"/>
      <c r="AZ1" s="1942"/>
      <c r="BA1" s="1942"/>
      <c r="BB1" s="1942"/>
      <c r="BC1" s="1942"/>
      <c r="BD1" s="1942"/>
      <c r="BE1" s="1942"/>
      <c r="BF1" s="1942"/>
      <c r="BG1" s="1942"/>
      <c r="BH1" s="1942"/>
      <c r="BI1" s="1942"/>
      <c r="BJ1" s="1942"/>
      <c r="BK1" s="1942"/>
      <c r="BL1" s="1942"/>
      <c r="BM1" s="1942"/>
      <c r="BN1" s="1942"/>
      <c r="BO1" s="1942"/>
      <c r="BP1" s="1942"/>
      <c r="BQ1" s="1942"/>
      <c r="BR1" s="1942"/>
      <c r="BS1" s="1942"/>
      <c r="BT1" s="1942"/>
      <c r="BU1" s="1942"/>
      <c r="BV1" s="1942"/>
      <c r="BW1" s="1942"/>
      <c r="BX1" s="1942"/>
      <c r="BY1" s="1942"/>
      <c r="BZ1" s="1942"/>
      <c r="CA1" s="1942"/>
      <c r="CB1" s="1942"/>
      <c r="CC1" s="1942"/>
      <c r="CD1" s="1942"/>
      <c r="CE1" s="1942"/>
      <c r="CF1" s="1942"/>
    </row>
    <row r="2" spans="1:84" s="1" customFormat="1" ht="15.75">
      <c r="A2" s="3"/>
      <c r="B2" s="777"/>
      <c r="C2" s="78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35"/>
      <c r="R2" s="1987" t="s">
        <v>254</v>
      </c>
      <c r="S2" s="1988"/>
      <c r="T2" s="1989" t="s">
        <v>271</v>
      </c>
      <c r="U2" s="1990"/>
      <c r="V2" s="1990"/>
      <c r="W2" s="1990"/>
      <c r="X2" s="1990"/>
      <c r="Y2" s="1990"/>
      <c r="Z2" s="1990"/>
      <c r="AA2" s="1990"/>
      <c r="AB2" s="1990"/>
      <c r="AC2" s="1990"/>
      <c r="AD2" s="1990"/>
      <c r="AE2" s="1990"/>
      <c r="AF2" s="1990"/>
      <c r="AG2" s="1990"/>
      <c r="AH2" s="1991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</row>
    <row r="3" spans="1:84" s="1" customFormat="1" ht="18.75" customHeight="1">
      <c r="A3" s="3"/>
      <c r="B3" s="777" t="s">
        <v>162</v>
      </c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35"/>
      <c r="R3" s="1992"/>
      <c r="S3" s="1993"/>
      <c r="T3" s="1994" t="s">
        <v>256</v>
      </c>
      <c r="U3" s="1995"/>
      <c r="V3" s="1995"/>
      <c r="W3" s="1995"/>
      <c r="X3" s="1995"/>
      <c r="Y3" s="1995"/>
      <c r="Z3" s="1995"/>
      <c r="AA3" s="1995"/>
      <c r="AB3" s="1995"/>
      <c r="AC3" s="1995"/>
      <c r="AD3" s="1995"/>
      <c r="AE3" s="1995"/>
      <c r="AF3" s="1995"/>
      <c r="AG3" s="1995"/>
      <c r="AH3" s="1996"/>
      <c r="AI3" s="1942"/>
      <c r="AJ3" s="1942"/>
      <c r="AK3" s="1942"/>
      <c r="AL3" s="1942"/>
      <c r="AM3" s="1942"/>
      <c r="AN3" s="1942"/>
      <c r="AO3" s="1942"/>
      <c r="AP3" s="1942"/>
      <c r="AQ3" s="1942"/>
      <c r="AR3" s="1942"/>
      <c r="AS3" s="1942"/>
      <c r="AT3" s="1942"/>
      <c r="AU3" s="1942"/>
      <c r="AV3" s="1942"/>
      <c r="AW3" s="1942"/>
      <c r="AX3" s="1942"/>
      <c r="AY3" s="1942"/>
      <c r="AZ3" s="1942"/>
      <c r="BA3" s="1942"/>
      <c r="BB3" s="1942"/>
      <c r="BC3" s="1942"/>
      <c r="BD3" s="1942"/>
      <c r="BE3" s="1942"/>
      <c r="BF3" s="1942"/>
      <c r="BG3" s="1942"/>
      <c r="BH3" s="1942"/>
      <c r="BI3" s="1942"/>
      <c r="BJ3" s="1942"/>
      <c r="BK3" s="1942"/>
      <c r="BL3" s="1942"/>
      <c r="BM3" s="1942"/>
      <c r="BN3" s="1942"/>
      <c r="BO3" s="1942"/>
      <c r="BP3" s="1942"/>
      <c r="BQ3" s="1942"/>
      <c r="BR3" s="1942"/>
      <c r="BS3" s="1942"/>
      <c r="BT3" s="1942"/>
      <c r="BU3" s="1942"/>
      <c r="BV3" s="1942"/>
      <c r="BW3" s="1942"/>
      <c r="BX3" s="1942"/>
      <c r="BY3" s="1942"/>
      <c r="BZ3" s="1942"/>
      <c r="CA3" s="1942"/>
      <c r="CB3" s="1942"/>
      <c r="CC3" s="1942"/>
      <c r="CD3" s="1942"/>
      <c r="CE3" s="1942"/>
      <c r="CF3" s="1942"/>
    </row>
    <row r="4" spans="1:84" s="1" customFormat="1" ht="18.75" customHeight="1" thickBot="1">
      <c r="A4" s="3"/>
      <c r="B4" s="8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788"/>
      <c r="O4" s="788"/>
      <c r="P4" s="788"/>
      <c r="Q4" s="1335"/>
      <c r="R4" s="1992"/>
      <c r="S4" s="1993"/>
      <c r="T4" s="1997" t="s">
        <v>194</v>
      </c>
      <c r="U4" s="1995"/>
      <c r="V4" s="1995"/>
      <c r="W4" s="1995"/>
      <c r="X4" s="1998"/>
      <c r="Y4" s="1998" t="s">
        <v>193</v>
      </c>
      <c r="Z4" s="1995"/>
      <c r="AA4" s="1995"/>
      <c r="AB4" s="1995"/>
      <c r="AC4" s="1998"/>
      <c r="AD4" s="1998" t="s">
        <v>48</v>
      </c>
      <c r="AE4" s="1995"/>
      <c r="AF4" s="1995"/>
      <c r="AG4" s="1995"/>
      <c r="AH4" s="1996"/>
      <c r="AI4" s="1942"/>
      <c r="AJ4" s="1942"/>
      <c r="AK4" s="1942"/>
      <c r="AL4" s="1942"/>
      <c r="AM4" s="1942"/>
      <c r="AN4" s="1942"/>
      <c r="AO4" s="1942"/>
      <c r="AP4" s="1942"/>
      <c r="AQ4" s="1942"/>
      <c r="AR4" s="1942"/>
      <c r="AS4" s="1942"/>
      <c r="AT4" s="1942"/>
      <c r="AU4" s="1942"/>
      <c r="AV4" s="1942"/>
      <c r="AW4" s="1942"/>
      <c r="AX4" s="1942"/>
      <c r="AY4" s="1942"/>
      <c r="AZ4" s="1942"/>
      <c r="BA4" s="1942"/>
      <c r="BB4" s="1942"/>
      <c r="BC4" s="1942"/>
      <c r="BD4" s="1942"/>
      <c r="BE4" s="1942"/>
      <c r="BF4" s="1942"/>
      <c r="BG4" s="1942"/>
      <c r="BH4" s="1942"/>
      <c r="BI4" s="1942"/>
      <c r="BJ4" s="1942"/>
      <c r="BK4" s="1942"/>
      <c r="BL4" s="1942"/>
      <c r="BM4" s="1942"/>
      <c r="BN4" s="1942"/>
      <c r="BO4" s="1942"/>
      <c r="BP4" s="1942"/>
      <c r="BQ4" s="1942"/>
      <c r="BR4" s="1942"/>
      <c r="BS4" s="1942"/>
      <c r="BT4" s="1942"/>
      <c r="BU4" s="1942"/>
      <c r="BV4" s="1942"/>
      <c r="BW4" s="1942"/>
      <c r="BX4" s="1942"/>
      <c r="BY4" s="1942"/>
      <c r="BZ4" s="1942"/>
      <c r="CA4" s="1942"/>
      <c r="CB4" s="1942"/>
      <c r="CC4" s="1942"/>
      <c r="CD4" s="1942"/>
      <c r="CE4" s="1942"/>
      <c r="CF4" s="1942"/>
    </row>
    <row r="5" spans="1:84" s="1" customFormat="1" ht="18.75" customHeight="1">
      <c r="A5" s="3"/>
      <c r="B5" s="1775" t="s">
        <v>0</v>
      </c>
      <c r="C5" s="1794" t="s">
        <v>1</v>
      </c>
      <c r="D5" s="1781" t="s">
        <v>40</v>
      </c>
      <c r="E5" s="1797"/>
      <c r="F5" s="1797"/>
      <c r="G5" s="1797"/>
      <c r="H5" s="1797"/>
      <c r="I5" s="1797"/>
      <c r="J5" s="1797"/>
      <c r="K5" s="1797"/>
      <c r="L5" s="1797"/>
      <c r="M5" s="1798"/>
      <c r="N5" s="1787" t="s">
        <v>41</v>
      </c>
      <c r="O5" s="68"/>
      <c r="P5" s="68"/>
      <c r="Q5" s="1335"/>
      <c r="R5" s="1992"/>
      <c r="S5" s="1993"/>
      <c r="T5" s="1994" t="s">
        <v>257</v>
      </c>
      <c r="U5" s="1995"/>
      <c r="V5" s="1995"/>
      <c r="W5" s="1995"/>
      <c r="X5" s="1998"/>
      <c r="Y5" s="1995" t="s">
        <v>257</v>
      </c>
      <c r="Z5" s="1995"/>
      <c r="AA5" s="1995"/>
      <c r="AB5" s="1995"/>
      <c r="AC5" s="1998"/>
      <c r="AD5" s="1995" t="s">
        <v>257</v>
      </c>
      <c r="AE5" s="1995"/>
      <c r="AF5" s="1995"/>
      <c r="AG5" s="1995"/>
      <c r="AH5" s="1996"/>
      <c r="AI5" s="1942"/>
      <c r="AJ5" s="1942"/>
      <c r="AK5" s="1942"/>
      <c r="AL5" s="1942"/>
      <c r="AM5" s="1942"/>
      <c r="AN5" s="1942"/>
      <c r="AO5" s="1942"/>
      <c r="AP5" s="1942"/>
      <c r="AQ5" s="1942"/>
      <c r="AR5" s="1942"/>
      <c r="AS5" s="1942"/>
      <c r="AT5" s="1942"/>
      <c r="AU5" s="1942"/>
      <c r="AV5" s="1942"/>
      <c r="AW5" s="1942"/>
      <c r="AX5" s="1942"/>
      <c r="AY5" s="1942"/>
      <c r="AZ5" s="1942"/>
      <c r="BA5" s="1942"/>
      <c r="BB5" s="1942"/>
      <c r="BC5" s="1942"/>
      <c r="BD5" s="1942"/>
      <c r="BE5" s="1942"/>
      <c r="BF5" s="1942"/>
      <c r="BG5" s="1942"/>
      <c r="BH5" s="1942"/>
      <c r="BI5" s="1942"/>
      <c r="BJ5" s="1942"/>
      <c r="BK5" s="1942"/>
      <c r="BL5" s="1942"/>
      <c r="BM5" s="1942"/>
      <c r="BN5" s="1942"/>
      <c r="BO5" s="1942"/>
      <c r="BP5" s="1942"/>
      <c r="BQ5" s="1942"/>
      <c r="BR5" s="1942"/>
      <c r="BS5" s="1942"/>
      <c r="BT5" s="1942"/>
      <c r="BU5" s="1942"/>
      <c r="BV5" s="1942"/>
      <c r="BW5" s="1942"/>
      <c r="BX5" s="1942"/>
      <c r="BY5" s="1942"/>
      <c r="BZ5" s="1942"/>
      <c r="CA5" s="1942"/>
      <c r="CB5" s="1942"/>
      <c r="CC5" s="1942"/>
      <c r="CD5" s="1942"/>
      <c r="CE5" s="1942"/>
      <c r="CF5" s="1942"/>
    </row>
    <row r="6" spans="1:84" s="1" customFormat="1" ht="18.75" customHeight="1">
      <c r="A6" s="3"/>
      <c r="B6" s="1776"/>
      <c r="C6" s="1795"/>
      <c r="D6" s="1801" t="s">
        <v>42</v>
      </c>
      <c r="E6" s="1802"/>
      <c r="F6" s="1802"/>
      <c r="G6" s="1802"/>
      <c r="H6" s="1802"/>
      <c r="I6" s="1784" t="s">
        <v>43</v>
      </c>
      <c r="J6" s="1803"/>
      <c r="K6" s="1803"/>
      <c r="L6" s="1803"/>
      <c r="M6" s="1804"/>
      <c r="N6" s="1799"/>
      <c r="O6" s="68"/>
      <c r="P6" s="68"/>
      <c r="Q6" s="1335"/>
      <c r="R6" s="1999"/>
      <c r="S6" s="2000"/>
      <c r="T6" s="2001" t="s">
        <v>44</v>
      </c>
      <c r="U6" s="2002" t="s">
        <v>45</v>
      </c>
      <c r="V6" s="2002" t="s">
        <v>46</v>
      </c>
      <c r="W6" s="2002" t="s">
        <v>47</v>
      </c>
      <c r="X6" s="2003" t="s">
        <v>48</v>
      </c>
      <c r="Y6" s="2002" t="s">
        <v>44</v>
      </c>
      <c r="Z6" s="2002" t="s">
        <v>45</v>
      </c>
      <c r="AA6" s="2002" t="s">
        <v>46</v>
      </c>
      <c r="AB6" s="2002" t="s">
        <v>47</v>
      </c>
      <c r="AC6" s="2003" t="s">
        <v>48</v>
      </c>
      <c r="AD6" s="2002" t="s">
        <v>44</v>
      </c>
      <c r="AE6" s="2002" t="s">
        <v>45</v>
      </c>
      <c r="AF6" s="2002" t="s">
        <v>46</v>
      </c>
      <c r="AG6" s="2002" t="s">
        <v>47</v>
      </c>
      <c r="AH6" s="2004" t="s">
        <v>48</v>
      </c>
      <c r="AI6" s="1942"/>
      <c r="AJ6" s="1942" t="s">
        <v>48</v>
      </c>
      <c r="AK6" s="1942">
        <v>27779.471380399937</v>
      </c>
      <c r="AL6" s="1942"/>
      <c r="AM6" s="1942"/>
      <c r="AN6" s="1942"/>
      <c r="AO6" s="1942"/>
      <c r="AP6" s="1942"/>
      <c r="AQ6" s="1942"/>
      <c r="AR6" s="1942"/>
      <c r="AS6" s="1942"/>
      <c r="AT6" s="1942"/>
      <c r="AU6" s="1942"/>
      <c r="AV6" s="1942"/>
      <c r="AW6" s="1942"/>
      <c r="AX6" s="1942"/>
      <c r="AY6" s="1942"/>
      <c r="AZ6" s="1942"/>
      <c r="BA6" s="1942"/>
      <c r="BB6" s="1942"/>
      <c r="BC6" s="1942"/>
      <c r="BD6" s="1942"/>
      <c r="BE6" s="1942"/>
      <c r="BF6" s="1942"/>
      <c r="BG6" s="1942"/>
      <c r="BH6" s="1942"/>
      <c r="BI6" s="1942"/>
      <c r="BJ6" s="1942"/>
      <c r="BK6" s="1942"/>
      <c r="BL6" s="1942"/>
      <c r="BM6" s="1942"/>
      <c r="BN6" s="1942"/>
      <c r="BO6" s="1942"/>
      <c r="BP6" s="1942"/>
      <c r="BQ6" s="1942"/>
      <c r="BR6" s="1942"/>
      <c r="BS6" s="1942"/>
      <c r="BT6" s="1942"/>
      <c r="BU6" s="1942"/>
      <c r="BV6" s="1942"/>
      <c r="BW6" s="1942"/>
      <c r="BX6" s="1942"/>
      <c r="BY6" s="1942"/>
      <c r="BZ6" s="1942"/>
      <c r="CA6" s="1942"/>
      <c r="CB6" s="1942"/>
      <c r="CC6" s="1942"/>
      <c r="CD6" s="1942"/>
      <c r="CE6" s="1942"/>
      <c r="CF6" s="1942"/>
    </row>
    <row r="7" spans="1:84" s="1" customFormat="1" ht="18.75" customHeight="1" thickBot="1">
      <c r="A7" s="3"/>
      <c r="B7" s="1777"/>
      <c r="C7" s="1796"/>
      <c r="D7" s="1548" t="s">
        <v>44</v>
      </c>
      <c r="E7" s="1549" t="s">
        <v>45</v>
      </c>
      <c r="F7" s="1549" t="s">
        <v>46</v>
      </c>
      <c r="G7" s="1550" t="s">
        <v>47</v>
      </c>
      <c r="H7" s="1551" t="s">
        <v>48</v>
      </c>
      <c r="I7" s="1552" t="s">
        <v>44</v>
      </c>
      <c r="J7" s="1552" t="s">
        <v>45</v>
      </c>
      <c r="K7" s="1552" t="s">
        <v>46</v>
      </c>
      <c r="L7" s="1552" t="s">
        <v>47</v>
      </c>
      <c r="M7" s="1551" t="s">
        <v>48</v>
      </c>
      <c r="N7" s="1800"/>
      <c r="O7" s="68"/>
      <c r="P7" s="68"/>
      <c r="Q7" s="1335"/>
      <c r="R7" s="2005" t="s">
        <v>265</v>
      </c>
      <c r="S7" s="2006" t="s">
        <v>326</v>
      </c>
      <c r="T7" s="1981"/>
      <c r="U7" s="1981"/>
      <c r="V7" s="1981"/>
      <c r="W7" s="1981"/>
      <c r="X7" s="1981"/>
      <c r="Y7" s="1981"/>
      <c r="Z7" s="1981"/>
      <c r="AA7" s="1978">
        <v>2.3879869999999999</v>
      </c>
      <c r="AB7" s="1981"/>
      <c r="AC7" s="1978">
        <v>2.3879869999999999</v>
      </c>
      <c r="AD7" s="1981"/>
      <c r="AE7" s="1981"/>
      <c r="AF7" s="1978">
        <v>2.3879869999999999</v>
      </c>
      <c r="AG7" s="1981"/>
      <c r="AH7" s="1978">
        <v>2.3879869999999999</v>
      </c>
      <c r="AI7" s="1942"/>
      <c r="AJ7" s="1942" t="s">
        <v>48</v>
      </c>
      <c r="AK7" s="1942">
        <v>22653.615047509782</v>
      </c>
      <c r="AL7" s="1942"/>
      <c r="AM7" s="1942"/>
      <c r="AN7" s="1942"/>
      <c r="AO7" s="1942"/>
      <c r="AP7" s="1942"/>
      <c r="AQ7" s="1942"/>
      <c r="AR7" s="1942"/>
      <c r="AS7" s="1942"/>
      <c r="AT7" s="1942"/>
      <c r="AU7" s="1942"/>
      <c r="AV7" s="1942"/>
      <c r="AW7" s="1942"/>
      <c r="AX7" s="1942"/>
      <c r="AY7" s="1942"/>
      <c r="AZ7" s="1942"/>
      <c r="BA7" s="1942"/>
      <c r="BB7" s="1942"/>
      <c r="BC7" s="1942"/>
      <c r="BD7" s="1942"/>
      <c r="BE7" s="1942"/>
      <c r="BF7" s="1942"/>
      <c r="BG7" s="1942"/>
      <c r="BH7" s="1942"/>
      <c r="BI7" s="1942"/>
      <c r="BJ7" s="1942"/>
      <c r="BK7" s="1942"/>
      <c r="BL7" s="1942"/>
      <c r="BM7" s="1942"/>
      <c r="BN7" s="1942"/>
      <c r="BO7" s="1942"/>
      <c r="BP7" s="1942"/>
      <c r="BQ7" s="1942"/>
      <c r="BR7" s="1942"/>
      <c r="BS7" s="1942"/>
      <c r="BT7" s="1942"/>
      <c r="BU7" s="1942"/>
      <c r="BV7" s="1942"/>
      <c r="BW7" s="1942"/>
      <c r="BX7" s="1942"/>
      <c r="BY7" s="1942"/>
      <c r="BZ7" s="1942"/>
      <c r="CA7" s="1942"/>
      <c r="CB7" s="1942"/>
      <c r="CC7" s="1942"/>
      <c r="CD7" s="1942"/>
      <c r="CE7" s="1942"/>
      <c r="CF7" s="1942"/>
    </row>
    <row r="8" spans="1:84" s="1" customFormat="1" ht="18.75" customHeight="1">
      <c r="A8" s="3"/>
      <c r="B8" s="35">
        <v>1</v>
      </c>
      <c r="C8" s="1554" t="s">
        <v>326</v>
      </c>
      <c r="D8" s="2007"/>
      <c r="E8" s="2008"/>
      <c r="F8" s="2008"/>
      <c r="G8" s="2009"/>
      <c r="H8" s="2010"/>
      <c r="I8" s="2011"/>
      <c r="J8" s="2012"/>
      <c r="K8" s="2013">
        <v>2.3879869999999999</v>
      </c>
      <c r="L8" s="2014"/>
      <c r="M8" s="825">
        <f>SUM(I8:L8)</f>
        <v>2.3879869999999999</v>
      </c>
      <c r="N8" s="503">
        <f t="shared" ref="N8:N33" si="0">SUM(M8)</f>
        <v>2.3879869999999999</v>
      </c>
      <c r="O8" s="196"/>
      <c r="P8" s="285"/>
      <c r="Q8" s="1335"/>
      <c r="R8" s="2005"/>
      <c r="S8" s="2006" t="s">
        <v>327</v>
      </c>
      <c r="T8" s="1981"/>
      <c r="U8" s="1981"/>
      <c r="V8" s="1981"/>
      <c r="W8" s="1981"/>
      <c r="X8" s="1981"/>
      <c r="Y8" s="1981"/>
      <c r="Z8" s="1978">
        <v>44.143633400000006</v>
      </c>
      <c r="AA8" s="1981"/>
      <c r="AB8" s="1981"/>
      <c r="AC8" s="1978">
        <v>44.143633400000006</v>
      </c>
      <c r="AD8" s="1981"/>
      <c r="AE8" s="1978">
        <v>44.143633400000006</v>
      </c>
      <c r="AF8" s="1981"/>
      <c r="AG8" s="1981"/>
      <c r="AH8" s="1978">
        <v>44.143633400000006</v>
      </c>
      <c r="AI8" s="1942"/>
      <c r="AJ8" s="1942" t="s">
        <v>235</v>
      </c>
      <c r="AK8" s="1942">
        <v>6959.5006152000424</v>
      </c>
      <c r="AL8" s="1942"/>
      <c r="AM8" s="1942"/>
      <c r="AN8" s="1942"/>
      <c r="AO8" s="1942"/>
      <c r="AP8" s="1942"/>
      <c r="AQ8" s="1942"/>
      <c r="AR8" s="1942"/>
      <c r="AS8" s="1942"/>
      <c r="AT8" s="1942"/>
      <c r="AU8" s="1942"/>
      <c r="AV8" s="1942"/>
      <c r="AW8" s="1942"/>
      <c r="AX8" s="1942"/>
      <c r="AY8" s="1942"/>
      <c r="AZ8" s="1942"/>
      <c r="BA8" s="1942"/>
      <c r="BB8" s="1942"/>
      <c r="BC8" s="1942"/>
      <c r="BD8" s="1942"/>
      <c r="BE8" s="1942"/>
      <c r="BF8" s="1942"/>
      <c r="BG8" s="1942"/>
      <c r="BH8" s="1942"/>
      <c r="BI8" s="1942"/>
      <c r="BJ8" s="1942"/>
      <c r="BK8" s="1942"/>
      <c r="BL8" s="1942"/>
      <c r="BM8" s="1942"/>
      <c r="BN8" s="1942"/>
      <c r="BO8" s="1942"/>
      <c r="BP8" s="1942"/>
      <c r="BQ8" s="1942"/>
      <c r="BR8" s="1942"/>
      <c r="BS8" s="1942"/>
      <c r="BT8" s="1942"/>
      <c r="BU8" s="1942"/>
      <c r="BV8" s="1942"/>
      <c r="BW8" s="1942"/>
      <c r="BX8" s="1942"/>
      <c r="BY8" s="1942"/>
      <c r="BZ8" s="1942"/>
      <c r="CA8" s="1942"/>
      <c r="CB8" s="1942"/>
      <c r="CC8" s="1942"/>
      <c r="CD8" s="1942"/>
      <c r="CE8" s="1942"/>
      <c r="CF8" s="1942"/>
    </row>
    <row r="9" spans="1:84" s="1" customFormat="1" ht="18.75" customHeight="1">
      <c r="A9" s="3"/>
      <c r="B9" s="35">
        <v>2</v>
      </c>
      <c r="C9" s="826" t="s">
        <v>327</v>
      </c>
      <c r="D9" s="2015"/>
      <c r="E9" s="2016"/>
      <c r="F9" s="2016"/>
      <c r="G9" s="2017"/>
      <c r="H9" s="2018"/>
      <c r="I9" s="2011"/>
      <c r="J9" s="2012">
        <v>44.143633400000006</v>
      </c>
      <c r="K9" s="2013"/>
      <c r="L9" s="2014"/>
      <c r="M9" s="825">
        <f t="shared" ref="M9:M33" si="1">SUM(I9:L9)</f>
        <v>44.143633400000006</v>
      </c>
      <c r="N9" s="503">
        <f t="shared" si="0"/>
        <v>44.143633400000006</v>
      </c>
      <c r="O9" s="196"/>
      <c r="P9" s="285"/>
      <c r="Q9" s="1335"/>
      <c r="R9" s="2005"/>
      <c r="S9" s="2006" t="s">
        <v>328</v>
      </c>
      <c r="T9" s="1981"/>
      <c r="U9" s="1981"/>
      <c r="V9" s="1981"/>
      <c r="W9" s="1981"/>
      <c r="X9" s="1981"/>
      <c r="Y9" s="1981"/>
      <c r="Z9" s="1978">
        <v>6.1335409999999992</v>
      </c>
      <c r="AA9" s="1978">
        <v>1057.3251561999984</v>
      </c>
      <c r="AB9" s="1981"/>
      <c r="AC9" s="1978">
        <v>1063.4586972000011</v>
      </c>
      <c r="AD9" s="1981"/>
      <c r="AE9" s="1978">
        <v>6.1335409999999992</v>
      </c>
      <c r="AF9" s="1978">
        <v>1057.3251561999984</v>
      </c>
      <c r="AG9" s="1981"/>
      <c r="AH9" s="1978">
        <v>1063.4586972000011</v>
      </c>
      <c r="AI9" s="1942"/>
      <c r="AJ9" s="1942" t="s">
        <v>266</v>
      </c>
      <c r="AK9" s="1942">
        <v>6135.6517760000006</v>
      </c>
      <c r="AL9" s="1942"/>
      <c r="AM9" s="1942"/>
      <c r="AN9" s="1942"/>
      <c r="AO9" s="1942"/>
      <c r="AP9" s="1942"/>
      <c r="AQ9" s="1942"/>
      <c r="AR9" s="1942"/>
      <c r="AS9" s="1942"/>
      <c r="AT9" s="1942"/>
      <c r="AU9" s="1942"/>
      <c r="AV9" s="1942"/>
      <c r="AW9" s="1942"/>
      <c r="AX9" s="1942"/>
      <c r="AY9" s="1942"/>
      <c r="AZ9" s="1942"/>
      <c r="BA9" s="1942"/>
      <c r="BB9" s="1942"/>
      <c r="BC9" s="1942"/>
      <c r="BD9" s="1942"/>
      <c r="BE9" s="1942"/>
      <c r="BF9" s="1942"/>
      <c r="BG9" s="1942"/>
      <c r="BH9" s="1942"/>
      <c r="BI9" s="1942"/>
      <c r="BJ9" s="1942"/>
      <c r="BK9" s="1942"/>
      <c r="BL9" s="1942"/>
      <c r="BM9" s="1942"/>
      <c r="BN9" s="1942"/>
      <c r="BO9" s="1942"/>
      <c r="BP9" s="1942"/>
      <c r="BQ9" s="1942"/>
      <c r="BR9" s="1942"/>
      <c r="BS9" s="1942"/>
      <c r="BT9" s="1942"/>
      <c r="BU9" s="1942"/>
      <c r="BV9" s="1942"/>
      <c r="BW9" s="1942"/>
      <c r="BX9" s="1942"/>
      <c r="BY9" s="1942"/>
      <c r="BZ9" s="1942"/>
      <c r="CA9" s="1942"/>
      <c r="CB9" s="1942"/>
      <c r="CC9" s="1942"/>
      <c r="CD9" s="1942"/>
      <c r="CE9" s="1942"/>
      <c r="CF9" s="1942"/>
    </row>
    <row r="10" spans="1:84" s="1" customFormat="1" ht="18.75" customHeight="1">
      <c r="A10" s="3"/>
      <c r="B10" s="35">
        <v>3</v>
      </c>
      <c r="C10" s="826" t="s">
        <v>328</v>
      </c>
      <c r="D10" s="2015"/>
      <c r="E10" s="2016"/>
      <c r="F10" s="2016"/>
      <c r="G10" s="2017"/>
      <c r="H10" s="2018"/>
      <c r="I10" s="2011"/>
      <c r="J10" s="2012">
        <v>6.1335409999999992</v>
      </c>
      <c r="K10" s="2013">
        <v>1057.3251561999984</v>
      </c>
      <c r="L10" s="2014"/>
      <c r="M10" s="825">
        <f t="shared" si="1"/>
        <v>1063.4586971999984</v>
      </c>
      <c r="N10" s="503">
        <f t="shared" si="0"/>
        <v>1063.4586971999984</v>
      </c>
      <c r="O10" s="196"/>
      <c r="P10" s="285"/>
      <c r="Q10" s="1335"/>
      <c r="R10" s="2005"/>
      <c r="S10" s="2006" t="s">
        <v>49</v>
      </c>
      <c r="T10" s="1981"/>
      <c r="U10" s="1981"/>
      <c r="V10" s="1981"/>
      <c r="W10" s="1981"/>
      <c r="X10" s="1981"/>
      <c r="Y10" s="1981"/>
      <c r="Z10" s="1981"/>
      <c r="AA10" s="1978">
        <v>134.70515599999999</v>
      </c>
      <c r="AB10" s="1981"/>
      <c r="AC10" s="1978">
        <v>134.70515599999999</v>
      </c>
      <c r="AD10" s="1981"/>
      <c r="AE10" s="1981"/>
      <c r="AF10" s="1978">
        <v>134.70515599999999</v>
      </c>
      <c r="AG10" s="1981"/>
      <c r="AH10" s="1978">
        <v>134.70515599999999</v>
      </c>
      <c r="AI10" s="1942"/>
      <c r="AJ10" s="1942" t="s">
        <v>263</v>
      </c>
      <c r="AK10" s="1942">
        <v>5763.6187811899799</v>
      </c>
      <c r="AL10" s="1942"/>
      <c r="AM10" s="1942"/>
      <c r="AN10" s="1942"/>
      <c r="AO10" s="1942"/>
      <c r="AP10" s="1942"/>
      <c r="AQ10" s="1942"/>
      <c r="AR10" s="1942"/>
      <c r="AS10" s="1942"/>
      <c r="AT10" s="1942"/>
      <c r="AU10" s="1942"/>
      <c r="AV10" s="1942"/>
      <c r="AW10" s="1942"/>
      <c r="AX10" s="1942"/>
      <c r="AY10" s="1942"/>
      <c r="AZ10" s="1942"/>
      <c r="BA10" s="1942"/>
      <c r="BB10" s="1942"/>
      <c r="BC10" s="1942"/>
      <c r="BD10" s="1942"/>
      <c r="BE10" s="1942"/>
      <c r="BF10" s="1942"/>
      <c r="BG10" s="1942"/>
      <c r="BH10" s="1942"/>
      <c r="BI10" s="1942"/>
      <c r="BJ10" s="1942"/>
      <c r="BK10" s="1942"/>
      <c r="BL10" s="1942"/>
      <c r="BM10" s="1942"/>
      <c r="BN10" s="1942"/>
      <c r="BO10" s="1942"/>
      <c r="BP10" s="1942"/>
      <c r="BQ10" s="1942"/>
      <c r="BR10" s="1942"/>
      <c r="BS10" s="1942"/>
      <c r="BT10" s="1942"/>
      <c r="BU10" s="1942"/>
      <c r="BV10" s="1942"/>
      <c r="BW10" s="1942"/>
      <c r="BX10" s="1942"/>
      <c r="BY10" s="1942"/>
      <c r="BZ10" s="1942"/>
      <c r="CA10" s="1942"/>
      <c r="CB10" s="1942"/>
      <c r="CC10" s="1942"/>
      <c r="CD10" s="1942"/>
      <c r="CE10" s="1942"/>
      <c r="CF10" s="1942"/>
    </row>
    <row r="11" spans="1:84" s="1" customFormat="1" ht="18.75" customHeight="1">
      <c r="A11" s="3"/>
      <c r="B11" s="35">
        <v>4</v>
      </c>
      <c r="C11" s="826" t="s">
        <v>49</v>
      </c>
      <c r="D11" s="2015"/>
      <c r="E11" s="2016"/>
      <c r="F11" s="2016"/>
      <c r="G11" s="2017"/>
      <c r="H11" s="2018"/>
      <c r="I11" s="2011"/>
      <c r="J11" s="2012"/>
      <c r="K11" s="2013">
        <v>134.70515599999999</v>
      </c>
      <c r="L11" s="2014"/>
      <c r="M11" s="825">
        <f t="shared" si="1"/>
        <v>134.70515599999999</v>
      </c>
      <c r="N11" s="503">
        <f t="shared" si="0"/>
        <v>134.70515599999999</v>
      </c>
      <c r="O11" s="435"/>
      <c r="P11" s="285"/>
      <c r="Q11" s="1335"/>
      <c r="R11" s="2005"/>
      <c r="S11" s="2006" t="s">
        <v>365</v>
      </c>
      <c r="T11" s="1981"/>
      <c r="U11" s="1981"/>
      <c r="V11" s="1981"/>
      <c r="W11" s="1981"/>
      <c r="X11" s="1981"/>
      <c r="Y11" s="1978">
        <v>115.75612469999999</v>
      </c>
      <c r="Z11" s="1981"/>
      <c r="AA11" s="1978">
        <v>34.495384899999991</v>
      </c>
      <c r="AB11" s="1981"/>
      <c r="AC11" s="1978">
        <v>150.25150960000002</v>
      </c>
      <c r="AD11" s="1978">
        <v>115.75612469999999</v>
      </c>
      <c r="AE11" s="1981"/>
      <c r="AF11" s="1978">
        <v>34.495384899999991</v>
      </c>
      <c r="AG11" s="1981"/>
      <c r="AH11" s="1978">
        <v>150.25150960000002</v>
      </c>
      <c r="AI11" s="1942"/>
      <c r="AJ11" s="1942" t="s">
        <v>53</v>
      </c>
      <c r="AK11" s="1942">
        <v>5201.4870840000058</v>
      </c>
      <c r="AL11" s="1942"/>
      <c r="AM11" s="1942"/>
      <c r="AN11" s="1942"/>
      <c r="AO11" s="1942"/>
      <c r="AP11" s="1942"/>
      <c r="AQ11" s="1942"/>
      <c r="AR11" s="1942"/>
      <c r="AS11" s="1942"/>
      <c r="AT11" s="1942"/>
      <c r="AU11" s="1942"/>
      <c r="AV11" s="1942"/>
      <c r="AW11" s="1942"/>
      <c r="AX11" s="1942"/>
      <c r="AY11" s="1942"/>
      <c r="AZ11" s="1942"/>
      <c r="BA11" s="1942"/>
      <c r="BB11" s="1942"/>
      <c r="BC11" s="1942"/>
      <c r="BD11" s="1942"/>
      <c r="BE11" s="1942"/>
      <c r="BF11" s="1942"/>
      <c r="BG11" s="1942"/>
      <c r="BH11" s="1942"/>
      <c r="BI11" s="1942"/>
      <c r="BJ11" s="1942"/>
      <c r="BK11" s="1942"/>
      <c r="BL11" s="1942"/>
      <c r="BM11" s="1942"/>
      <c r="BN11" s="1942"/>
      <c r="BO11" s="1942"/>
      <c r="BP11" s="1942"/>
      <c r="BQ11" s="1942"/>
      <c r="BR11" s="1942"/>
      <c r="BS11" s="1942"/>
      <c r="BT11" s="1942"/>
      <c r="BU11" s="1942"/>
      <c r="BV11" s="1942"/>
      <c r="BW11" s="1942"/>
      <c r="BX11" s="1942"/>
      <c r="BY11" s="1942"/>
      <c r="BZ11" s="1942"/>
      <c r="CA11" s="1942"/>
      <c r="CB11" s="1942"/>
      <c r="CC11" s="1942"/>
      <c r="CD11" s="1942"/>
      <c r="CE11" s="1942"/>
      <c r="CF11" s="1942"/>
    </row>
    <row r="12" spans="1:84" s="1" customFormat="1" ht="18.75" customHeight="1">
      <c r="A12" s="3"/>
      <c r="B12" s="35">
        <v>5</v>
      </c>
      <c r="C12" s="826" t="s">
        <v>365</v>
      </c>
      <c r="D12" s="2019"/>
      <c r="E12" s="2020"/>
      <c r="F12" s="2020"/>
      <c r="G12" s="2021"/>
      <c r="H12" s="2022"/>
      <c r="I12" s="2011">
        <v>115.75612469999999</v>
      </c>
      <c r="J12" s="2012"/>
      <c r="K12" s="2013">
        <v>34.495384899999991</v>
      </c>
      <c r="L12" s="2014"/>
      <c r="M12" s="825">
        <f t="shared" si="1"/>
        <v>150.25150959999996</v>
      </c>
      <c r="N12" s="503">
        <f t="shared" si="0"/>
        <v>150.25150959999996</v>
      </c>
      <c r="O12" s="435"/>
      <c r="P12" s="285"/>
      <c r="Q12" s="1335"/>
      <c r="R12" s="2005"/>
      <c r="S12" s="2006" t="s">
        <v>329</v>
      </c>
      <c r="T12" s="1981"/>
      <c r="U12" s="1981"/>
      <c r="V12" s="1981"/>
      <c r="W12" s="1981"/>
      <c r="X12" s="1981"/>
      <c r="Y12" s="1978">
        <v>1053.4193192000005</v>
      </c>
      <c r="Z12" s="1981"/>
      <c r="AA12" s="1981"/>
      <c r="AB12" s="1981"/>
      <c r="AC12" s="1978">
        <v>1053.4193192000005</v>
      </c>
      <c r="AD12" s="1978">
        <v>1053.4193192000005</v>
      </c>
      <c r="AE12" s="1981"/>
      <c r="AF12" s="1981"/>
      <c r="AG12" s="1981"/>
      <c r="AH12" s="1978">
        <v>1053.4193192000005</v>
      </c>
      <c r="AI12" s="1942"/>
      <c r="AJ12" s="1942" t="s">
        <v>333</v>
      </c>
      <c r="AK12" s="1942">
        <v>5148.2772881000074</v>
      </c>
      <c r="AL12" s="1942"/>
      <c r="AM12" s="1942"/>
      <c r="AN12" s="1942"/>
      <c r="AO12" s="1942"/>
      <c r="AP12" s="1942"/>
      <c r="AQ12" s="1942"/>
      <c r="AR12" s="1942"/>
      <c r="AS12" s="1942"/>
      <c r="AT12" s="1942"/>
      <c r="AU12" s="1942"/>
      <c r="AV12" s="1942"/>
      <c r="AW12" s="1942"/>
      <c r="AX12" s="1942"/>
      <c r="AY12" s="1942"/>
      <c r="AZ12" s="1942"/>
      <c r="BA12" s="1942"/>
      <c r="BB12" s="1942"/>
      <c r="BC12" s="1942"/>
      <c r="BD12" s="1942"/>
      <c r="BE12" s="1942"/>
      <c r="BF12" s="1942"/>
      <c r="BG12" s="1942"/>
      <c r="BH12" s="1942"/>
      <c r="BI12" s="1942"/>
      <c r="BJ12" s="1942"/>
      <c r="BK12" s="1942"/>
      <c r="BL12" s="1942"/>
      <c r="BM12" s="1942"/>
      <c r="BN12" s="1942"/>
      <c r="BO12" s="1942"/>
      <c r="BP12" s="1942"/>
      <c r="BQ12" s="1942"/>
      <c r="BR12" s="1942"/>
      <c r="BS12" s="1942"/>
      <c r="BT12" s="1942"/>
      <c r="BU12" s="1942"/>
      <c r="BV12" s="1942"/>
      <c r="BW12" s="1942"/>
      <c r="BX12" s="1942"/>
      <c r="BY12" s="1942"/>
      <c r="BZ12" s="1942"/>
      <c r="CA12" s="1942"/>
      <c r="CB12" s="1942"/>
      <c r="CC12" s="1942"/>
      <c r="CD12" s="1942"/>
      <c r="CE12" s="1942"/>
      <c r="CF12" s="1942"/>
    </row>
    <row r="13" spans="1:84" s="1" customFormat="1" ht="18.75" customHeight="1">
      <c r="A13" s="3"/>
      <c r="B13" s="35">
        <v>6</v>
      </c>
      <c r="C13" s="826" t="s">
        <v>329</v>
      </c>
      <c r="D13" s="2019"/>
      <c r="E13" s="2020"/>
      <c r="F13" s="2020"/>
      <c r="G13" s="2021"/>
      <c r="H13" s="2022"/>
      <c r="I13" s="2011">
        <v>1053.4193192000005</v>
      </c>
      <c r="J13" s="2012"/>
      <c r="K13" s="2013"/>
      <c r="L13" s="2014"/>
      <c r="M13" s="825">
        <f t="shared" si="1"/>
        <v>1053.4193192000005</v>
      </c>
      <c r="N13" s="503">
        <f t="shared" si="0"/>
        <v>1053.4193192000005</v>
      </c>
      <c r="O13" s="435"/>
      <c r="P13" s="285"/>
      <c r="Q13" s="1335"/>
      <c r="R13" s="2005"/>
      <c r="S13" s="2006" t="s">
        <v>330</v>
      </c>
      <c r="T13" s="1981"/>
      <c r="U13" s="1981"/>
      <c r="V13" s="1981"/>
      <c r="W13" s="1981"/>
      <c r="X13" s="1981"/>
      <c r="Y13" s="1978">
        <v>6.6420620999999995</v>
      </c>
      <c r="Z13" s="1981"/>
      <c r="AA13" s="1981"/>
      <c r="AB13" s="1981"/>
      <c r="AC13" s="1978">
        <v>6.6420620999999995</v>
      </c>
      <c r="AD13" s="1978">
        <v>6.6420620999999995</v>
      </c>
      <c r="AE13" s="1981"/>
      <c r="AF13" s="1981"/>
      <c r="AG13" s="1981"/>
      <c r="AH13" s="1978">
        <v>6.6420620999999995</v>
      </c>
      <c r="AI13" s="1942"/>
      <c r="AJ13" s="1942" t="s">
        <v>238</v>
      </c>
      <c r="AK13" s="1942">
        <v>4315.8088688000062</v>
      </c>
      <c r="AL13" s="1942"/>
      <c r="AM13" s="1942"/>
      <c r="AN13" s="1942"/>
      <c r="AO13" s="1942"/>
      <c r="AP13" s="1942"/>
      <c r="AQ13" s="1942"/>
      <c r="AR13" s="1942"/>
      <c r="AS13" s="1942"/>
      <c r="AT13" s="1942"/>
      <c r="AU13" s="1942"/>
      <c r="AV13" s="1942"/>
      <c r="AW13" s="1942"/>
      <c r="AX13" s="1942"/>
      <c r="AY13" s="1942"/>
      <c r="AZ13" s="1942"/>
      <c r="BA13" s="1942"/>
      <c r="BB13" s="1942"/>
      <c r="BC13" s="1942"/>
      <c r="BD13" s="1942"/>
      <c r="BE13" s="1942"/>
      <c r="BF13" s="1942"/>
      <c r="BG13" s="1942"/>
      <c r="BH13" s="1942"/>
      <c r="BI13" s="1942"/>
      <c r="BJ13" s="1942"/>
      <c r="BK13" s="1942"/>
      <c r="BL13" s="1942"/>
      <c r="BM13" s="1942"/>
      <c r="BN13" s="1942"/>
      <c r="BO13" s="1942"/>
      <c r="BP13" s="1942"/>
      <c r="BQ13" s="1942"/>
      <c r="BR13" s="1942"/>
      <c r="BS13" s="1942"/>
      <c r="BT13" s="1942"/>
      <c r="BU13" s="1942"/>
      <c r="BV13" s="1942"/>
      <c r="BW13" s="1942"/>
      <c r="BX13" s="1942"/>
      <c r="BY13" s="1942"/>
      <c r="BZ13" s="1942"/>
      <c r="CA13" s="1942"/>
      <c r="CB13" s="1942"/>
      <c r="CC13" s="1942"/>
      <c r="CD13" s="1942"/>
      <c r="CE13" s="1942"/>
      <c r="CF13" s="1942"/>
    </row>
    <row r="14" spans="1:84" s="1" customFormat="1" ht="18.75" customHeight="1">
      <c r="A14" s="3"/>
      <c r="B14" s="35">
        <v>7</v>
      </c>
      <c r="C14" s="826" t="s">
        <v>330</v>
      </c>
      <c r="D14" s="2019"/>
      <c r="E14" s="2020"/>
      <c r="F14" s="2020"/>
      <c r="G14" s="2021"/>
      <c r="H14" s="2022"/>
      <c r="I14" s="2011">
        <v>6.6420620999999995</v>
      </c>
      <c r="J14" s="2012"/>
      <c r="K14" s="2013"/>
      <c r="L14" s="2014"/>
      <c r="M14" s="825">
        <f t="shared" si="1"/>
        <v>6.6420620999999995</v>
      </c>
      <c r="N14" s="503">
        <f t="shared" si="0"/>
        <v>6.6420620999999995</v>
      </c>
      <c r="O14" s="435"/>
      <c r="P14" s="285"/>
      <c r="Q14" s="1335"/>
      <c r="R14" s="2005"/>
      <c r="S14" s="2006" t="s">
        <v>266</v>
      </c>
      <c r="T14" s="1981"/>
      <c r="U14" s="1981"/>
      <c r="V14" s="1981"/>
      <c r="W14" s="1981"/>
      <c r="X14" s="1981"/>
      <c r="Y14" s="1978">
        <v>5802.4749590000001</v>
      </c>
      <c r="Z14" s="1978">
        <v>318.84812600000004</v>
      </c>
      <c r="AA14" s="1978">
        <v>14.328690999999999</v>
      </c>
      <c r="AB14" s="1981"/>
      <c r="AC14" s="1978">
        <v>6135.6517760000006</v>
      </c>
      <c r="AD14" s="1978">
        <v>5802.4749590000001</v>
      </c>
      <c r="AE14" s="1978">
        <v>318.84812600000004</v>
      </c>
      <c r="AF14" s="1978">
        <v>14.328690999999999</v>
      </c>
      <c r="AG14" s="1981"/>
      <c r="AH14" s="1978">
        <v>6135.6517760000006</v>
      </c>
      <c r="AI14" s="1942"/>
      <c r="AJ14" s="1942" t="s">
        <v>262</v>
      </c>
      <c r="AK14" s="1942">
        <v>1822.2640946000297</v>
      </c>
      <c r="AL14" s="1942"/>
      <c r="AM14" s="1942"/>
      <c r="AN14" s="1942"/>
      <c r="AO14" s="1942"/>
      <c r="AP14" s="1942"/>
      <c r="AQ14" s="1942"/>
      <c r="AR14" s="1942"/>
      <c r="AS14" s="1942"/>
      <c r="AT14" s="1942"/>
      <c r="AU14" s="1942"/>
      <c r="AV14" s="1942"/>
      <c r="AW14" s="1942"/>
      <c r="AX14" s="1942"/>
      <c r="AY14" s="1942"/>
      <c r="AZ14" s="1942"/>
      <c r="BA14" s="1942"/>
      <c r="BB14" s="1942"/>
      <c r="BC14" s="1942"/>
      <c r="BD14" s="1942"/>
      <c r="BE14" s="1942"/>
      <c r="BF14" s="1942"/>
      <c r="BG14" s="1942"/>
      <c r="BH14" s="1942"/>
      <c r="BI14" s="1942"/>
      <c r="BJ14" s="1942"/>
      <c r="BK14" s="1942"/>
      <c r="BL14" s="1942"/>
      <c r="BM14" s="1942"/>
      <c r="BN14" s="1942"/>
      <c r="BO14" s="1942"/>
      <c r="BP14" s="1942"/>
      <c r="BQ14" s="1942"/>
      <c r="BR14" s="1942"/>
      <c r="BS14" s="1942"/>
      <c r="BT14" s="1942"/>
      <c r="BU14" s="1942"/>
      <c r="BV14" s="1942"/>
      <c r="BW14" s="1942"/>
      <c r="BX14" s="1942"/>
      <c r="BY14" s="1942"/>
      <c r="BZ14" s="1942"/>
      <c r="CA14" s="1942"/>
      <c r="CB14" s="1942"/>
      <c r="CC14" s="1942"/>
      <c r="CD14" s="1942"/>
      <c r="CE14" s="1942"/>
      <c r="CF14" s="1942"/>
    </row>
    <row r="15" spans="1:84" s="1" customFormat="1" ht="18.75" customHeight="1">
      <c r="A15" s="3"/>
      <c r="B15" s="35">
        <v>8</v>
      </c>
      <c r="C15" s="826" t="s">
        <v>266</v>
      </c>
      <c r="D15" s="2019"/>
      <c r="E15" s="2020"/>
      <c r="F15" s="2020"/>
      <c r="G15" s="2021"/>
      <c r="H15" s="2022"/>
      <c r="I15" s="2011">
        <v>5802.4749590000001</v>
      </c>
      <c r="J15" s="2012">
        <v>318.84812600000004</v>
      </c>
      <c r="K15" s="2013">
        <v>14.328690999999999</v>
      </c>
      <c r="L15" s="2014"/>
      <c r="M15" s="825">
        <f t="shared" si="1"/>
        <v>6135.6517759999997</v>
      </c>
      <c r="N15" s="503">
        <f t="shared" si="0"/>
        <v>6135.6517759999997</v>
      </c>
      <c r="O15" s="435"/>
      <c r="P15" s="285"/>
      <c r="Q15" s="1335"/>
      <c r="R15" s="2005"/>
      <c r="S15" s="2006" t="s">
        <v>331</v>
      </c>
      <c r="T15" s="1981"/>
      <c r="U15" s="1981"/>
      <c r="V15" s="1981"/>
      <c r="W15" s="1981"/>
      <c r="X15" s="1981"/>
      <c r="Y15" s="1981"/>
      <c r="Z15" s="1978">
        <v>0.26181969999999999</v>
      </c>
      <c r="AA15" s="1978">
        <v>48.100923200000018</v>
      </c>
      <c r="AB15" s="1981"/>
      <c r="AC15" s="1978">
        <v>48.362742900000029</v>
      </c>
      <c r="AD15" s="1981"/>
      <c r="AE15" s="1978">
        <v>0.26181969999999999</v>
      </c>
      <c r="AF15" s="1978">
        <v>48.100923200000018</v>
      </c>
      <c r="AG15" s="1981"/>
      <c r="AH15" s="1978">
        <v>48.362742900000029</v>
      </c>
      <c r="AI15" s="1942"/>
      <c r="AJ15" s="1942" t="s">
        <v>16</v>
      </c>
      <c r="AK15" s="1942">
        <v>1252.129800170005</v>
      </c>
      <c r="AL15" s="1942"/>
      <c r="AM15" s="1942"/>
      <c r="AN15" s="1942"/>
      <c r="AO15" s="1942"/>
      <c r="AP15" s="1942"/>
      <c r="AQ15" s="1942"/>
      <c r="AR15" s="1942"/>
      <c r="AS15" s="1942"/>
      <c r="AT15" s="1942"/>
      <c r="AU15" s="1942"/>
      <c r="AV15" s="1942"/>
      <c r="AW15" s="1942"/>
      <c r="AX15" s="1942"/>
      <c r="AY15" s="1942"/>
      <c r="AZ15" s="1942"/>
      <c r="BA15" s="1942"/>
      <c r="BB15" s="1942"/>
      <c r="BC15" s="1942"/>
      <c r="BD15" s="1942"/>
      <c r="BE15" s="1942"/>
      <c r="BF15" s="1942"/>
      <c r="BG15" s="1942"/>
      <c r="BH15" s="1942"/>
      <c r="BI15" s="1942"/>
      <c r="BJ15" s="1942"/>
      <c r="BK15" s="1942"/>
      <c r="BL15" s="1942"/>
      <c r="BM15" s="1942"/>
      <c r="BN15" s="1942"/>
      <c r="BO15" s="1942"/>
      <c r="BP15" s="1942"/>
      <c r="BQ15" s="1942"/>
      <c r="BR15" s="1942"/>
      <c r="BS15" s="1942"/>
      <c r="BT15" s="1942"/>
      <c r="BU15" s="1942"/>
      <c r="BV15" s="1942"/>
      <c r="BW15" s="1942"/>
      <c r="BX15" s="1942"/>
      <c r="BY15" s="1942"/>
      <c r="BZ15" s="1942"/>
      <c r="CA15" s="1942"/>
      <c r="CB15" s="1942"/>
      <c r="CC15" s="1942"/>
      <c r="CD15" s="1942"/>
      <c r="CE15" s="1942"/>
      <c r="CF15" s="1942"/>
    </row>
    <row r="16" spans="1:84" s="1" customFormat="1" ht="18.75" customHeight="1">
      <c r="A16" s="3"/>
      <c r="B16" s="35">
        <v>9</v>
      </c>
      <c r="C16" s="826" t="s">
        <v>331</v>
      </c>
      <c r="D16" s="2019"/>
      <c r="E16" s="2020"/>
      <c r="F16" s="2020"/>
      <c r="G16" s="2021"/>
      <c r="H16" s="2022"/>
      <c r="I16" s="2011"/>
      <c r="J16" s="2012">
        <v>0.26181969999999999</v>
      </c>
      <c r="K16" s="2013">
        <v>48.100923200000018</v>
      </c>
      <c r="L16" s="2014"/>
      <c r="M16" s="825">
        <f t="shared" si="1"/>
        <v>48.362742900000015</v>
      </c>
      <c r="N16" s="503">
        <f t="shared" si="0"/>
        <v>48.362742900000015</v>
      </c>
      <c r="O16" s="435"/>
      <c r="P16" s="285"/>
      <c r="Q16" s="1335"/>
      <c r="R16" s="2005"/>
      <c r="S16" s="2006" t="s">
        <v>267</v>
      </c>
      <c r="T16" s="1981"/>
      <c r="U16" s="1981"/>
      <c r="V16" s="1981"/>
      <c r="W16" s="1981"/>
      <c r="X16" s="1981"/>
      <c r="Y16" s="1981"/>
      <c r="Z16" s="1981"/>
      <c r="AA16" s="1978">
        <v>13.0800541</v>
      </c>
      <c r="AB16" s="1981"/>
      <c r="AC16" s="1978">
        <v>13.0800541</v>
      </c>
      <c r="AD16" s="1981"/>
      <c r="AE16" s="1981"/>
      <c r="AF16" s="1978">
        <v>13.0800541</v>
      </c>
      <c r="AG16" s="1981"/>
      <c r="AH16" s="1978">
        <v>13.0800541</v>
      </c>
      <c r="AI16" s="1942"/>
      <c r="AJ16" s="1942" t="s">
        <v>328</v>
      </c>
      <c r="AK16" s="1942">
        <v>1063.4586972000011</v>
      </c>
      <c r="AL16" s="1942"/>
      <c r="AM16" s="1942"/>
      <c r="AN16" s="1942"/>
      <c r="AO16" s="1942"/>
      <c r="AP16" s="1942"/>
      <c r="AQ16" s="1942"/>
      <c r="AR16" s="1942"/>
      <c r="AS16" s="1942"/>
      <c r="AT16" s="1942"/>
      <c r="AU16" s="1942"/>
      <c r="AV16" s="1942"/>
      <c r="AW16" s="1942"/>
      <c r="AX16" s="1942"/>
      <c r="AY16" s="1942"/>
      <c r="AZ16" s="1942"/>
      <c r="BA16" s="1942"/>
      <c r="BB16" s="1942"/>
      <c r="BC16" s="1942"/>
      <c r="BD16" s="1942"/>
      <c r="BE16" s="1942"/>
      <c r="BF16" s="1942"/>
      <c r="BG16" s="1942"/>
      <c r="BH16" s="1942"/>
      <c r="BI16" s="1942"/>
      <c r="BJ16" s="1942"/>
      <c r="BK16" s="1942"/>
      <c r="BL16" s="1942"/>
      <c r="BM16" s="1942"/>
      <c r="BN16" s="1942"/>
      <c r="BO16" s="1942"/>
      <c r="BP16" s="1942"/>
      <c r="BQ16" s="1942"/>
      <c r="BR16" s="1942"/>
      <c r="BS16" s="1942"/>
      <c r="BT16" s="1942"/>
      <c r="BU16" s="1942"/>
      <c r="BV16" s="1942"/>
      <c r="BW16" s="1942"/>
      <c r="BX16" s="1942"/>
      <c r="BY16" s="1942"/>
      <c r="BZ16" s="1942"/>
      <c r="CA16" s="1942"/>
      <c r="CB16" s="1942"/>
      <c r="CC16" s="1942"/>
      <c r="CD16" s="1942"/>
      <c r="CE16" s="1942"/>
      <c r="CF16" s="1942"/>
    </row>
    <row r="17" spans="1:84" s="1" customFormat="1" ht="18.75" customHeight="1">
      <c r="A17" s="3"/>
      <c r="B17" s="35">
        <v>10</v>
      </c>
      <c r="C17" s="826" t="s">
        <v>267</v>
      </c>
      <c r="D17" s="2019"/>
      <c r="E17" s="2020"/>
      <c r="F17" s="2020"/>
      <c r="G17" s="2021"/>
      <c r="H17" s="2022"/>
      <c r="I17" s="2011"/>
      <c r="J17" s="2012"/>
      <c r="K17" s="2013">
        <v>13.0800541</v>
      </c>
      <c r="L17" s="2014"/>
      <c r="M17" s="825">
        <f t="shared" si="1"/>
        <v>13.0800541</v>
      </c>
      <c r="N17" s="503">
        <f t="shared" si="0"/>
        <v>13.0800541</v>
      </c>
      <c r="O17" s="435"/>
      <c r="P17" s="285"/>
      <c r="Q17" s="1335"/>
      <c r="R17" s="2005"/>
      <c r="S17" s="2006" t="s">
        <v>332</v>
      </c>
      <c r="T17" s="1981"/>
      <c r="U17" s="1981"/>
      <c r="V17" s="1981"/>
      <c r="W17" s="1981"/>
      <c r="X17" s="1981"/>
      <c r="Y17" s="1978">
        <v>279.91063610000009</v>
      </c>
      <c r="Z17" s="1981"/>
      <c r="AA17" s="1981"/>
      <c r="AB17" s="1981"/>
      <c r="AC17" s="1978">
        <v>279.91063610000009</v>
      </c>
      <c r="AD17" s="1978">
        <v>279.91063610000009</v>
      </c>
      <c r="AE17" s="1981"/>
      <c r="AF17" s="1981"/>
      <c r="AG17" s="1981"/>
      <c r="AH17" s="1978">
        <v>279.91063610000009</v>
      </c>
      <c r="AI17" s="1942"/>
      <c r="AJ17" s="1942" t="s">
        <v>329</v>
      </c>
      <c r="AK17" s="1942">
        <v>1053.4193192000005</v>
      </c>
      <c r="AL17" s="1942"/>
      <c r="AM17" s="1942"/>
      <c r="AN17" s="1942"/>
      <c r="AO17" s="1942"/>
      <c r="AP17" s="1942"/>
      <c r="AQ17" s="1942"/>
      <c r="AR17" s="1942"/>
      <c r="AS17" s="1942"/>
      <c r="AT17" s="1942"/>
      <c r="AU17" s="1942"/>
      <c r="AV17" s="1942"/>
      <c r="AW17" s="1942"/>
      <c r="AX17" s="1942"/>
      <c r="AY17" s="1942"/>
      <c r="AZ17" s="1942"/>
      <c r="BA17" s="1942"/>
      <c r="BB17" s="1942"/>
      <c r="BC17" s="1942"/>
      <c r="BD17" s="1942"/>
      <c r="BE17" s="1942"/>
      <c r="BF17" s="1942"/>
      <c r="BG17" s="1942"/>
      <c r="BH17" s="1942"/>
      <c r="BI17" s="1942"/>
      <c r="BJ17" s="1942"/>
      <c r="BK17" s="1942"/>
      <c r="BL17" s="1942"/>
      <c r="BM17" s="1942"/>
      <c r="BN17" s="1942"/>
      <c r="BO17" s="1942"/>
      <c r="BP17" s="1942"/>
      <c r="BQ17" s="1942"/>
      <c r="BR17" s="1942"/>
      <c r="BS17" s="1942"/>
      <c r="BT17" s="1942"/>
      <c r="BU17" s="1942"/>
      <c r="BV17" s="1942"/>
      <c r="BW17" s="1942"/>
      <c r="BX17" s="1942"/>
      <c r="BY17" s="1942"/>
      <c r="BZ17" s="1942"/>
      <c r="CA17" s="1942"/>
      <c r="CB17" s="1942"/>
      <c r="CC17" s="1942"/>
      <c r="CD17" s="1942"/>
      <c r="CE17" s="1942"/>
      <c r="CF17" s="1942"/>
    </row>
    <row r="18" spans="1:84" s="1" customFormat="1" ht="18.75" customHeight="1">
      <c r="A18" s="3"/>
      <c r="B18" s="35">
        <v>11</v>
      </c>
      <c r="C18" s="826" t="s">
        <v>332</v>
      </c>
      <c r="D18" s="2019"/>
      <c r="E18" s="2020"/>
      <c r="F18" s="2020"/>
      <c r="G18" s="2021"/>
      <c r="H18" s="2022"/>
      <c r="I18" s="2011">
        <v>279.91063610000009</v>
      </c>
      <c r="J18" s="2012"/>
      <c r="K18" s="2013"/>
      <c r="L18" s="2014"/>
      <c r="M18" s="825">
        <f t="shared" si="1"/>
        <v>279.91063610000009</v>
      </c>
      <c r="N18" s="503">
        <f t="shared" si="0"/>
        <v>279.91063610000009</v>
      </c>
      <c r="O18" s="435"/>
      <c r="P18" s="285"/>
      <c r="Q18" s="1335"/>
      <c r="R18" s="2005"/>
      <c r="S18" s="2006" t="s">
        <v>50</v>
      </c>
      <c r="T18" s="1981"/>
      <c r="U18" s="1981"/>
      <c r="V18" s="1981"/>
      <c r="W18" s="1981"/>
      <c r="X18" s="1981"/>
      <c r="Y18" s="1978">
        <v>238.29597100000001</v>
      </c>
      <c r="Z18" s="1978">
        <v>47.058129000000001</v>
      </c>
      <c r="AA18" s="1978">
        <v>121.99906200000005</v>
      </c>
      <c r="AB18" s="1981"/>
      <c r="AC18" s="1978">
        <v>407.35316199999977</v>
      </c>
      <c r="AD18" s="1978">
        <v>238.29597100000001</v>
      </c>
      <c r="AE18" s="1978">
        <v>47.058129000000001</v>
      </c>
      <c r="AF18" s="1978">
        <v>121.99906200000005</v>
      </c>
      <c r="AG18" s="1981"/>
      <c r="AH18" s="1978">
        <v>407.35316199999977</v>
      </c>
      <c r="AI18" s="1942"/>
      <c r="AJ18" s="1942" t="s">
        <v>32</v>
      </c>
      <c r="AK18" s="1942">
        <v>1037.6216738000062</v>
      </c>
      <c r="AL18" s="1942"/>
      <c r="AM18" s="1942"/>
      <c r="AN18" s="1942"/>
      <c r="AO18" s="1942"/>
      <c r="AP18" s="1942"/>
      <c r="AQ18" s="1942"/>
      <c r="AR18" s="1942"/>
      <c r="AS18" s="1942"/>
      <c r="AT18" s="1942"/>
      <c r="AU18" s="1942"/>
      <c r="AV18" s="1942"/>
      <c r="AW18" s="1942"/>
      <c r="AX18" s="1942"/>
      <c r="AY18" s="1942"/>
      <c r="AZ18" s="1942"/>
      <c r="BA18" s="1942"/>
      <c r="BB18" s="1942"/>
      <c r="BC18" s="1942"/>
      <c r="BD18" s="1942"/>
      <c r="BE18" s="1942"/>
      <c r="BF18" s="1942"/>
      <c r="BG18" s="1942"/>
      <c r="BH18" s="1942"/>
      <c r="BI18" s="1942"/>
      <c r="BJ18" s="1942"/>
      <c r="BK18" s="1942"/>
      <c r="BL18" s="1942"/>
      <c r="BM18" s="1942"/>
      <c r="BN18" s="1942"/>
      <c r="BO18" s="1942"/>
      <c r="BP18" s="1942"/>
      <c r="BQ18" s="1942"/>
      <c r="BR18" s="1942"/>
      <c r="BS18" s="1942"/>
      <c r="BT18" s="1942"/>
      <c r="BU18" s="1942"/>
      <c r="BV18" s="1942"/>
      <c r="BW18" s="1942"/>
      <c r="BX18" s="1942"/>
      <c r="BY18" s="1942"/>
      <c r="BZ18" s="1942"/>
      <c r="CA18" s="1942"/>
      <c r="CB18" s="1942"/>
      <c r="CC18" s="1942"/>
      <c r="CD18" s="1942"/>
      <c r="CE18" s="1942"/>
      <c r="CF18" s="1942"/>
    </row>
    <row r="19" spans="1:84" s="1" customFormat="1" ht="18.75" customHeight="1">
      <c r="A19" s="3"/>
      <c r="B19" s="35">
        <v>12</v>
      </c>
      <c r="C19" s="826" t="s">
        <v>50</v>
      </c>
      <c r="D19" s="2019"/>
      <c r="E19" s="2020"/>
      <c r="F19" s="2020"/>
      <c r="G19" s="2021"/>
      <c r="H19" s="2022"/>
      <c r="I19" s="2011">
        <v>238.29597100000001</v>
      </c>
      <c r="J19" s="2012">
        <v>47.058129000000001</v>
      </c>
      <c r="K19" s="2013">
        <v>121.99906200000005</v>
      </c>
      <c r="L19" s="2014"/>
      <c r="M19" s="825">
        <f t="shared" si="1"/>
        <v>407.35316200000005</v>
      </c>
      <c r="N19" s="503">
        <f t="shared" si="0"/>
        <v>407.35316200000005</v>
      </c>
      <c r="O19" s="435"/>
      <c r="P19" s="285"/>
      <c r="Q19" s="1335"/>
      <c r="R19" s="2005"/>
      <c r="S19" s="2006" t="s">
        <v>366</v>
      </c>
      <c r="T19" s="1981"/>
      <c r="U19" s="1981"/>
      <c r="V19" s="1981"/>
      <c r="W19" s="1981"/>
      <c r="X19" s="1981"/>
      <c r="Y19" s="1978">
        <v>107.05973390000003</v>
      </c>
      <c r="Z19" s="1978">
        <v>1.6949728000000002</v>
      </c>
      <c r="AA19" s="1981"/>
      <c r="AB19" s="1981"/>
      <c r="AC19" s="1978">
        <v>108.75470669999999</v>
      </c>
      <c r="AD19" s="1978">
        <v>107.05973390000003</v>
      </c>
      <c r="AE19" s="1978">
        <v>1.6949728000000002</v>
      </c>
      <c r="AF19" s="1981"/>
      <c r="AG19" s="1981"/>
      <c r="AH19" s="1978">
        <v>108.75470669999999</v>
      </c>
      <c r="AI19" s="1942"/>
      <c r="AJ19" s="1942" t="s">
        <v>139</v>
      </c>
      <c r="AK19" s="1942">
        <v>986.51447589999964</v>
      </c>
      <c r="AL19" s="1942"/>
      <c r="AM19" s="1942"/>
      <c r="AN19" s="1942"/>
      <c r="AO19" s="1942"/>
      <c r="AP19" s="1942"/>
      <c r="AQ19" s="1942"/>
      <c r="AR19" s="1942"/>
      <c r="AS19" s="1942"/>
      <c r="AT19" s="1942"/>
      <c r="AU19" s="1942"/>
      <c r="AV19" s="1942"/>
      <c r="AW19" s="1942"/>
      <c r="AX19" s="1942"/>
      <c r="AY19" s="1942"/>
      <c r="AZ19" s="1942"/>
      <c r="BA19" s="1942"/>
      <c r="BB19" s="1942"/>
      <c r="BC19" s="1942"/>
      <c r="BD19" s="1942"/>
      <c r="BE19" s="1942"/>
      <c r="BF19" s="1942"/>
      <c r="BG19" s="1942"/>
      <c r="BH19" s="1942"/>
      <c r="BI19" s="1942"/>
      <c r="BJ19" s="1942"/>
      <c r="BK19" s="1942"/>
      <c r="BL19" s="1942"/>
      <c r="BM19" s="1942"/>
      <c r="BN19" s="1942"/>
      <c r="BO19" s="1942"/>
      <c r="BP19" s="1942"/>
      <c r="BQ19" s="1942"/>
      <c r="BR19" s="1942"/>
      <c r="BS19" s="1942"/>
      <c r="BT19" s="1942"/>
      <c r="BU19" s="1942"/>
      <c r="BV19" s="1942"/>
      <c r="BW19" s="1942"/>
      <c r="BX19" s="1942"/>
      <c r="BY19" s="1942"/>
      <c r="BZ19" s="1942"/>
      <c r="CA19" s="1942"/>
      <c r="CB19" s="1942"/>
      <c r="CC19" s="1942"/>
      <c r="CD19" s="1942"/>
      <c r="CE19" s="1942"/>
      <c r="CF19" s="1942"/>
    </row>
    <row r="20" spans="1:84" s="1" customFormat="1" ht="19.149999999999999" customHeight="1">
      <c r="A20" s="3"/>
      <c r="B20" s="35">
        <v>13</v>
      </c>
      <c r="C20" s="826" t="s">
        <v>366</v>
      </c>
      <c r="D20" s="2019"/>
      <c r="E20" s="2020"/>
      <c r="F20" s="2020"/>
      <c r="G20" s="2021"/>
      <c r="H20" s="2022"/>
      <c r="I20" s="2011">
        <v>107.05973390000003</v>
      </c>
      <c r="J20" s="2012">
        <v>1.6949728000000002</v>
      </c>
      <c r="K20" s="2013"/>
      <c r="L20" s="2014"/>
      <c r="M20" s="825">
        <f t="shared" si="1"/>
        <v>108.75470670000003</v>
      </c>
      <c r="N20" s="503">
        <f t="shared" si="0"/>
        <v>108.75470670000003</v>
      </c>
      <c r="O20" s="435"/>
      <c r="P20" s="285"/>
      <c r="Q20" s="1335"/>
      <c r="R20" s="2005"/>
      <c r="S20" s="2006" t="s">
        <v>51</v>
      </c>
      <c r="T20" s="1981"/>
      <c r="U20" s="1981"/>
      <c r="V20" s="1981"/>
      <c r="W20" s="1981"/>
      <c r="X20" s="1981"/>
      <c r="Y20" s="1978">
        <v>416.10232209999992</v>
      </c>
      <c r="Z20" s="1978">
        <v>59.49271499999999</v>
      </c>
      <c r="AA20" s="1978">
        <v>45.5490827</v>
      </c>
      <c r="AB20" s="1981"/>
      <c r="AC20" s="1978">
        <v>521.14411979999988</v>
      </c>
      <c r="AD20" s="1978">
        <v>416.10232209999992</v>
      </c>
      <c r="AE20" s="1978">
        <v>59.49271499999999</v>
      </c>
      <c r="AF20" s="1978">
        <v>45.5490827</v>
      </c>
      <c r="AG20" s="1981"/>
      <c r="AH20" s="1978">
        <v>521.14411979999988</v>
      </c>
      <c r="AI20" s="1942"/>
      <c r="AJ20" s="1942" t="s">
        <v>4</v>
      </c>
      <c r="AK20" s="1942">
        <v>940.08571349998624</v>
      </c>
      <c r="AL20" s="1942"/>
      <c r="AM20" s="1942"/>
      <c r="AN20" s="1942"/>
      <c r="AO20" s="1942"/>
      <c r="AP20" s="1942"/>
      <c r="AQ20" s="1942"/>
      <c r="AR20" s="1942"/>
      <c r="AS20" s="1942"/>
      <c r="AT20" s="1942"/>
      <c r="AU20" s="1942"/>
      <c r="AV20" s="1942"/>
      <c r="AW20" s="1942"/>
      <c r="AX20" s="1942"/>
      <c r="AY20" s="1942"/>
      <c r="AZ20" s="1942"/>
      <c r="BA20" s="1942"/>
      <c r="BB20" s="1942"/>
      <c r="BC20" s="1942"/>
      <c r="BD20" s="1942"/>
      <c r="BE20" s="1942"/>
      <c r="BF20" s="1942"/>
      <c r="BG20" s="1942"/>
      <c r="BH20" s="1942"/>
      <c r="BI20" s="1942"/>
      <c r="BJ20" s="1942"/>
      <c r="BK20" s="1942"/>
      <c r="BL20" s="1942"/>
      <c r="BM20" s="1942"/>
      <c r="BN20" s="1942"/>
      <c r="BO20" s="1942"/>
      <c r="BP20" s="1942"/>
      <c r="BQ20" s="1942"/>
      <c r="BR20" s="1942"/>
      <c r="BS20" s="1942"/>
      <c r="BT20" s="1942"/>
      <c r="BU20" s="1942"/>
      <c r="BV20" s="1942"/>
      <c r="BW20" s="1942"/>
      <c r="BX20" s="1942"/>
      <c r="BY20" s="1942"/>
      <c r="BZ20" s="1942"/>
      <c r="CA20" s="1942"/>
      <c r="CB20" s="1942"/>
      <c r="CC20" s="1942"/>
      <c r="CD20" s="1942"/>
      <c r="CE20" s="1942"/>
      <c r="CF20" s="1942"/>
    </row>
    <row r="21" spans="1:84" s="1" customFormat="1" ht="19.149999999999999" customHeight="1">
      <c r="A21" s="3"/>
      <c r="B21" s="35">
        <v>14</v>
      </c>
      <c r="C21" s="826" t="s">
        <v>51</v>
      </c>
      <c r="D21" s="2019"/>
      <c r="E21" s="2020"/>
      <c r="F21" s="2020"/>
      <c r="G21" s="2021"/>
      <c r="H21" s="2022"/>
      <c r="I21" s="2011">
        <v>416.10232209999992</v>
      </c>
      <c r="J21" s="2012">
        <v>59.49271499999999</v>
      </c>
      <c r="K21" s="2013">
        <v>45.5490827</v>
      </c>
      <c r="L21" s="2014"/>
      <c r="M21" s="825">
        <f t="shared" si="1"/>
        <v>521.14411979999988</v>
      </c>
      <c r="N21" s="503">
        <f t="shared" si="0"/>
        <v>521.14411979999988</v>
      </c>
      <c r="O21" s="435"/>
      <c r="P21" s="285"/>
      <c r="Q21" s="1335"/>
      <c r="R21" s="2005"/>
      <c r="S21" s="2006" t="s">
        <v>238</v>
      </c>
      <c r="T21" s="1981"/>
      <c r="U21" s="1981"/>
      <c r="V21" s="1981"/>
      <c r="W21" s="1981"/>
      <c r="X21" s="1981"/>
      <c r="Y21" s="1978">
        <v>2699.6310001000006</v>
      </c>
      <c r="Z21" s="1978">
        <v>147.47711849999999</v>
      </c>
      <c r="AA21" s="1978">
        <v>1468.7007501999979</v>
      </c>
      <c r="AB21" s="1981"/>
      <c r="AC21" s="1978">
        <v>4315.8088688000062</v>
      </c>
      <c r="AD21" s="1978">
        <v>2699.6310001000006</v>
      </c>
      <c r="AE21" s="1978">
        <v>147.47711849999999</v>
      </c>
      <c r="AF21" s="1978">
        <v>1468.7007501999979</v>
      </c>
      <c r="AG21" s="1981"/>
      <c r="AH21" s="1978">
        <v>4315.8088688000062</v>
      </c>
      <c r="AI21" s="1942"/>
      <c r="AJ21" s="1942" t="s">
        <v>14</v>
      </c>
      <c r="AK21" s="1942">
        <v>928.87475710000228</v>
      </c>
      <c r="AL21" s="1942"/>
      <c r="AM21" s="1942"/>
      <c r="AN21" s="1942"/>
      <c r="AO21" s="1942"/>
      <c r="AP21" s="1942"/>
      <c r="AQ21" s="1942"/>
      <c r="AR21" s="1942"/>
      <c r="AS21" s="1942"/>
      <c r="AT21" s="1942"/>
      <c r="AU21" s="1942"/>
      <c r="AV21" s="1942"/>
      <c r="AW21" s="1942"/>
      <c r="AX21" s="1942"/>
      <c r="AY21" s="1942"/>
      <c r="AZ21" s="1942"/>
      <c r="BA21" s="1942"/>
      <c r="BB21" s="1942"/>
      <c r="BC21" s="1942"/>
      <c r="BD21" s="1942"/>
      <c r="BE21" s="1942"/>
      <c r="BF21" s="1942"/>
      <c r="BG21" s="1942"/>
      <c r="BH21" s="1942"/>
      <c r="BI21" s="1942"/>
      <c r="BJ21" s="1942"/>
      <c r="BK21" s="1942"/>
      <c r="BL21" s="1942"/>
      <c r="BM21" s="1942"/>
      <c r="BN21" s="1942"/>
      <c r="BO21" s="1942"/>
      <c r="BP21" s="1942"/>
      <c r="BQ21" s="1942"/>
      <c r="BR21" s="1942"/>
      <c r="BS21" s="1942"/>
      <c r="BT21" s="1942"/>
      <c r="BU21" s="1942"/>
      <c r="BV21" s="1942"/>
      <c r="BW21" s="1942"/>
      <c r="BX21" s="1942"/>
      <c r="BY21" s="1942"/>
      <c r="BZ21" s="1942"/>
      <c r="CA21" s="1942"/>
      <c r="CB21" s="1942"/>
      <c r="CC21" s="1942"/>
      <c r="CD21" s="1942"/>
      <c r="CE21" s="1942"/>
      <c r="CF21" s="1942"/>
    </row>
    <row r="22" spans="1:84" s="1" customFormat="1" ht="19.149999999999999" customHeight="1">
      <c r="A22" s="3"/>
      <c r="B22" s="35">
        <v>15</v>
      </c>
      <c r="C22" s="826" t="s">
        <v>238</v>
      </c>
      <c r="D22" s="2019"/>
      <c r="E22" s="2020"/>
      <c r="F22" s="2020"/>
      <c r="G22" s="2021"/>
      <c r="H22" s="2022"/>
      <c r="I22" s="2011">
        <v>2699.6310001000006</v>
      </c>
      <c r="J22" s="2012">
        <v>147.47711849999999</v>
      </c>
      <c r="K22" s="2013">
        <v>1468.7007501999979</v>
      </c>
      <c r="L22" s="2014"/>
      <c r="M22" s="825">
        <f t="shared" si="1"/>
        <v>4315.8088687999989</v>
      </c>
      <c r="N22" s="503">
        <f t="shared" si="0"/>
        <v>4315.8088687999989</v>
      </c>
      <c r="O22" s="435"/>
      <c r="P22" s="285"/>
      <c r="Q22" s="1335"/>
      <c r="R22" s="2005"/>
      <c r="S22" s="2006" t="s">
        <v>239</v>
      </c>
      <c r="T22" s="1981"/>
      <c r="U22" s="1981"/>
      <c r="V22" s="1981"/>
      <c r="W22" s="1981"/>
      <c r="X22" s="1981"/>
      <c r="Y22" s="1981"/>
      <c r="Z22" s="1981"/>
      <c r="AA22" s="1978">
        <v>15.765036700000001</v>
      </c>
      <c r="AB22" s="1981"/>
      <c r="AC22" s="1978">
        <v>15.765036700000001</v>
      </c>
      <c r="AD22" s="1981"/>
      <c r="AE22" s="1981"/>
      <c r="AF22" s="1978">
        <v>15.765036700000001</v>
      </c>
      <c r="AG22" s="1981"/>
      <c r="AH22" s="1978">
        <v>15.765036700000001</v>
      </c>
      <c r="AI22" s="1942"/>
      <c r="AJ22" s="1942" t="s">
        <v>174</v>
      </c>
      <c r="AK22" s="1942">
        <v>832.03322910000372</v>
      </c>
      <c r="AL22" s="1942"/>
      <c r="AM22" s="1942"/>
      <c r="AN22" s="1942"/>
      <c r="AO22" s="1942"/>
      <c r="AP22" s="1942"/>
      <c r="AQ22" s="1942"/>
      <c r="AR22" s="1942"/>
      <c r="AS22" s="1942"/>
      <c r="AT22" s="1942"/>
      <c r="AU22" s="1942"/>
      <c r="AV22" s="1942"/>
      <c r="AW22" s="1942"/>
      <c r="AX22" s="1942"/>
      <c r="AY22" s="1942"/>
      <c r="AZ22" s="1942"/>
      <c r="BA22" s="1942"/>
      <c r="BB22" s="1942"/>
      <c r="BC22" s="1942"/>
      <c r="BD22" s="1942"/>
      <c r="BE22" s="1942"/>
      <c r="BF22" s="1942"/>
      <c r="BG22" s="1942"/>
      <c r="BH22" s="1942"/>
      <c r="BI22" s="1942"/>
      <c r="BJ22" s="1942"/>
      <c r="BK22" s="1942"/>
      <c r="BL22" s="1942"/>
      <c r="BM22" s="1942"/>
      <c r="BN22" s="1942"/>
      <c r="BO22" s="1942"/>
      <c r="BP22" s="1942"/>
      <c r="BQ22" s="1942"/>
      <c r="BR22" s="1942"/>
      <c r="BS22" s="1942"/>
      <c r="BT22" s="1942"/>
      <c r="BU22" s="1942"/>
      <c r="BV22" s="1942"/>
      <c r="BW22" s="1942"/>
      <c r="BX22" s="1942"/>
      <c r="BY22" s="1942"/>
      <c r="BZ22" s="1942"/>
      <c r="CA22" s="1942"/>
      <c r="CB22" s="1942"/>
      <c r="CC22" s="1942"/>
      <c r="CD22" s="1942"/>
      <c r="CE22" s="1942"/>
      <c r="CF22" s="1942"/>
    </row>
    <row r="23" spans="1:84" s="1" customFormat="1" ht="19.149999999999999" customHeight="1">
      <c r="A23" s="3"/>
      <c r="B23" s="35">
        <v>16</v>
      </c>
      <c r="C23" s="826" t="s">
        <v>239</v>
      </c>
      <c r="D23" s="2019"/>
      <c r="E23" s="2020"/>
      <c r="F23" s="2020"/>
      <c r="G23" s="2021"/>
      <c r="H23" s="2022"/>
      <c r="I23" s="2011"/>
      <c r="J23" s="2012"/>
      <c r="K23" s="2013">
        <v>15.765036700000001</v>
      </c>
      <c r="L23" s="2014"/>
      <c r="M23" s="825">
        <f t="shared" si="1"/>
        <v>15.765036700000001</v>
      </c>
      <c r="N23" s="503">
        <f t="shared" si="0"/>
        <v>15.765036700000001</v>
      </c>
      <c r="O23" s="435"/>
      <c r="P23" s="285"/>
      <c r="Q23" s="1335"/>
      <c r="R23" s="2005"/>
      <c r="S23" s="2006" t="s">
        <v>333</v>
      </c>
      <c r="T23" s="1981"/>
      <c r="U23" s="1981"/>
      <c r="V23" s="1981"/>
      <c r="W23" s="1981"/>
      <c r="X23" s="1981"/>
      <c r="Y23" s="1978">
        <v>4024.3228421000003</v>
      </c>
      <c r="Z23" s="1978">
        <v>61.962252199999988</v>
      </c>
      <c r="AA23" s="1978">
        <v>1061.9921938</v>
      </c>
      <c r="AB23" s="1981"/>
      <c r="AC23" s="1978">
        <v>5148.2772881000074</v>
      </c>
      <c r="AD23" s="1978">
        <v>4024.3228421000003</v>
      </c>
      <c r="AE23" s="1978">
        <v>61.962252199999988</v>
      </c>
      <c r="AF23" s="1978">
        <v>1061.9921938</v>
      </c>
      <c r="AG23" s="1981"/>
      <c r="AH23" s="1978">
        <v>5148.2772881000074</v>
      </c>
      <c r="AI23" s="1942"/>
      <c r="AJ23" s="1942" t="s">
        <v>19</v>
      </c>
      <c r="AK23" s="1942">
        <v>823.11604116999581</v>
      </c>
      <c r="AL23" s="1942"/>
      <c r="AM23" s="1942"/>
      <c r="AN23" s="1942"/>
      <c r="AO23" s="1942"/>
      <c r="AP23" s="1942"/>
      <c r="AQ23" s="1942"/>
      <c r="AR23" s="1942"/>
      <c r="AS23" s="1942"/>
      <c r="AT23" s="1942"/>
      <c r="AU23" s="1942"/>
      <c r="AV23" s="1942"/>
      <c r="AW23" s="1942"/>
      <c r="AX23" s="1942"/>
      <c r="AY23" s="1942"/>
      <c r="AZ23" s="1942"/>
      <c r="BA23" s="1942"/>
      <c r="BB23" s="1942"/>
      <c r="BC23" s="1942"/>
      <c r="BD23" s="1942"/>
      <c r="BE23" s="1942"/>
      <c r="BF23" s="1942"/>
      <c r="BG23" s="1942"/>
      <c r="BH23" s="1942"/>
      <c r="BI23" s="1942"/>
      <c r="BJ23" s="1942"/>
      <c r="BK23" s="1942"/>
      <c r="BL23" s="1942"/>
      <c r="BM23" s="1942"/>
      <c r="BN23" s="1942"/>
      <c r="BO23" s="1942"/>
      <c r="BP23" s="1942"/>
      <c r="BQ23" s="1942"/>
      <c r="BR23" s="1942"/>
      <c r="BS23" s="1942"/>
      <c r="BT23" s="1942"/>
      <c r="BU23" s="1942"/>
      <c r="BV23" s="1942"/>
      <c r="BW23" s="1942"/>
      <c r="BX23" s="1942"/>
      <c r="BY23" s="1942"/>
      <c r="BZ23" s="1942"/>
      <c r="CA23" s="1942"/>
      <c r="CB23" s="1942"/>
      <c r="CC23" s="1942"/>
      <c r="CD23" s="1942"/>
      <c r="CE23" s="1942"/>
      <c r="CF23" s="1942"/>
    </row>
    <row r="24" spans="1:84" s="1" customFormat="1" ht="19.149999999999999" customHeight="1">
      <c r="A24" s="3"/>
      <c r="B24" s="35">
        <v>17</v>
      </c>
      <c r="C24" s="826" t="s">
        <v>333</v>
      </c>
      <c r="D24" s="2019"/>
      <c r="E24" s="2020"/>
      <c r="F24" s="2020"/>
      <c r="G24" s="2021"/>
      <c r="H24" s="2022"/>
      <c r="I24" s="2011">
        <v>4024.3228421000003</v>
      </c>
      <c r="J24" s="2012">
        <v>61.962252199999988</v>
      </c>
      <c r="K24" s="2013">
        <v>1061.9921938</v>
      </c>
      <c r="L24" s="2014"/>
      <c r="M24" s="825">
        <f t="shared" si="1"/>
        <v>5148.2772881000001</v>
      </c>
      <c r="N24" s="503">
        <f t="shared" si="0"/>
        <v>5148.2772881000001</v>
      </c>
      <c r="O24" s="435"/>
      <c r="P24" s="285"/>
      <c r="Q24" s="1335"/>
      <c r="R24" s="2005"/>
      <c r="S24" s="2006" t="s">
        <v>240</v>
      </c>
      <c r="T24" s="1981"/>
      <c r="U24" s="1981"/>
      <c r="V24" s="1981"/>
      <c r="W24" s="1981"/>
      <c r="X24" s="1981"/>
      <c r="Y24" s="1981"/>
      <c r="Z24" s="1978">
        <v>27.559428399999994</v>
      </c>
      <c r="AA24" s="1978">
        <v>282.39784679999991</v>
      </c>
      <c r="AB24" s="1981"/>
      <c r="AC24" s="1978">
        <v>309.95727520000042</v>
      </c>
      <c r="AD24" s="1981"/>
      <c r="AE24" s="1978">
        <v>27.559428399999994</v>
      </c>
      <c r="AF24" s="1978">
        <v>282.39784679999991</v>
      </c>
      <c r="AG24" s="1981"/>
      <c r="AH24" s="1978">
        <v>309.95727520000042</v>
      </c>
      <c r="AI24" s="1942"/>
      <c r="AJ24" s="1942" t="s">
        <v>10</v>
      </c>
      <c r="AK24" s="1942">
        <v>709.10489109996831</v>
      </c>
      <c r="AL24" s="1942"/>
      <c r="AM24" s="1942"/>
      <c r="AN24" s="1942"/>
      <c r="AO24" s="1942"/>
      <c r="AP24" s="1942"/>
      <c r="AQ24" s="1942"/>
      <c r="AR24" s="1942"/>
      <c r="AS24" s="1942"/>
      <c r="AT24" s="1942"/>
      <c r="AU24" s="1942"/>
      <c r="AV24" s="1942"/>
      <c r="AW24" s="1942"/>
      <c r="AX24" s="1942"/>
      <c r="AY24" s="1942"/>
      <c r="AZ24" s="1942"/>
      <c r="BA24" s="1942"/>
      <c r="BB24" s="1942"/>
      <c r="BC24" s="1942"/>
      <c r="BD24" s="1942"/>
      <c r="BE24" s="1942"/>
      <c r="BF24" s="1942"/>
      <c r="BG24" s="1942"/>
      <c r="BH24" s="1942"/>
      <c r="BI24" s="1942"/>
      <c r="BJ24" s="1942"/>
      <c r="BK24" s="1942"/>
      <c r="BL24" s="1942"/>
      <c r="BM24" s="1942"/>
      <c r="BN24" s="1942"/>
      <c r="BO24" s="1942"/>
      <c r="BP24" s="1942"/>
      <c r="BQ24" s="1942"/>
      <c r="BR24" s="1942"/>
      <c r="BS24" s="1942"/>
      <c r="BT24" s="1942"/>
      <c r="BU24" s="1942"/>
      <c r="BV24" s="1942"/>
      <c r="BW24" s="1942"/>
      <c r="BX24" s="1942"/>
      <c r="BY24" s="1942"/>
      <c r="BZ24" s="1942"/>
      <c r="CA24" s="1942"/>
      <c r="CB24" s="1942"/>
      <c r="CC24" s="1942"/>
      <c r="CD24" s="1942"/>
      <c r="CE24" s="1942"/>
      <c r="CF24" s="1942"/>
    </row>
    <row r="25" spans="1:84" s="1" customFormat="1" ht="19.149999999999999" customHeight="1">
      <c r="A25" s="3"/>
      <c r="B25" s="35">
        <v>18</v>
      </c>
      <c r="C25" s="826" t="s">
        <v>240</v>
      </c>
      <c r="D25" s="2019"/>
      <c r="E25" s="2020"/>
      <c r="F25" s="2020"/>
      <c r="G25" s="2021"/>
      <c r="H25" s="2022"/>
      <c r="I25" s="2011"/>
      <c r="J25" s="2012">
        <v>27.559428399999994</v>
      </c>
      <c r="K25" s="2013">
        <v>282.39784679999991</v>
      </c>
      <c r="L25" s="2014"/>
      <c r="M25" s="825">
        <f t="shared" si="1"/>
        <v>309.95727519999991</v>
      </c>
      <c r="N25" s="503">
        <f t="shared" si="0"/>
        <v>309.95727519999991</v>
      </c>
      <c r="O25" s="435"/>
      <c r="P25" s="285"/>
      <c r="Q25" s="1335"/>
      <c r="R25" s="2005"/>
      <c r="S25" s="2006" t="s">
        <v>52</v>
      </c>
      <c r="T25" s="1981"/>
      <c r="U25" s="1981"/>
      <c r="V25" s="1981"/>
      <c r="W25" s="1981"/>
      <c r="X25" s="1981"/>
      <c r="Y25" s="1978">
        <v>36.431444999999997</v>
      </c>
      <c r="Z25" s="1978">
        <v>51.353765000000003</v>
      </c>
      <c r="AA25" s="1978">
        <v>51.464879999999994</v>
      </c>
      <c r="AB25" s="1981"/>
      <c r="AC25" s="1978">
        <v>139.25008999999994</v>
      </c>
      <c r="AD25" s="1978">
        <v>36.431444999999997</v>
      </c>
      <c r="AE25" s="1978">
        <v>51.353765000000003</v>
      </c>
      <c r="AF25" s="1978">
        <v>51.464879999999994</v>
      </c>
      <c r="AG25" s="1981"/>
      <c r="AH25" s="1978">
        <v>139.25008999999994</v>
      </c>
      <c r="AI25" s="1942"/>
      <c r="AJ25" s="1942" t="s">
        <v>51</v>
      </c>
      <c r="AK25" s="1942">
        <v>521.14411979999988</v>
      </c>
      <c r="AL25" s="1942"/>
      <c r="AM25" s="1942"/>
      <c r="AN25" s="1942"/>
      <c r="AO25" s="1942"/>
      <c r="AP25" s="1942"/>
      <c r="AQ25" s="1942"/>
      <c r="AR25" s="1942"/>
      <c r="AS25" s="1942"/>
      <c r="AT25" s="1942"/>
      <c r="AU25" s="1942"/>
      <c r="AV25" s="1942"/>
      <c r="AW25" s="1942"/>
      <c r="AX25" s="1942"/>
      <c r="AY25" s="1942"/>
      <c r="AZ25" s="1942"/>
      <c r="BA25" s="1942"/>
      <c r="BB25" s="1942"/>
      <c r="BC25" s="1942"/>
      <c r="BD25" s="1942"/>
      <c r="BE25" s="1942"/>
      <c r="BF25" s="1942"/>
      <c r="BG25" s="1942"/>
      <c r="BH25" s="1942"/>
      <c r="BI25" s="1942"/>
      <c r="BJ25" s="1942"/>
      <c r="BK25" s="1942"/>
      <c r="BL25" s="1942"/>
      <c r="BM25" s="1942"/>
      <c r="BN25" s="1942"/>
      <c r="BO25" s="1942"/>
      <c r="BP25" s="1942"/>
      <c r="BQ25" s="1942"/>
      <c r="BR25" s="1942"/>
      <c r="BS25" s="1942"/>
      <c r="BT25" s="1942"/>
      <c r="BU25" s="1942"/>
      <c r="BV25" s="1942"/>
      <c r="BW25" s="1942"/>
      <c r="BX25" s="1942"/>
      <c r="BY25" s="1942"/>
      <c r="BZ25" s="1942"/>
      <c r="CA25" s="1942"/>
      <c r="CB25" s="1942"/>
      <c r="CC25" s="1942"/>
      <c r="CD25" s="1942"/>
      <c r="CE25" s="1942"/>
      <c r="CF25" s="1942"/>
    </row>
    <row r="26" spans="1:84" s="1" customFormat="1" ht="19.149999999999999" customHeight="1">
      <c r="A26" s="3"/>
      <c r="B26" s="35">
        <v>19</v>
      </c>
      <c r="C26" s="826" t="s">
        <v>52</v>
      </c>
      <c r="D26" s="2019"/>
      <c r="E26" s="2020"/>
      <c r="F26" s="2020"/>
      <c r="G26" s="2021"/>
      <c r="H26" s="2022"/>
      <c r="I26" s="2011">
        <v>36.431444999999997</v>
      </c>
      <c r="J26" s="2012">
        <v>51.353765000000003</v>
      </c>
      <c r="K26" s="2013">
        <v>51.464879999999994</v>
      </c>
      <c r="L26" s="2014"/>
      <c r="M26" s="825">
        <f t="shared" si="1"/>
        <v>139.25009</v>
      </c>
      <c r="N26" s="503">
        <f t="shared" si="0"/>
        <v>139.25009</v>
      </c>
      <c r="O26" s="435"/>
      <c r="P26" s="285"/>
      <c r="Q26" s="1335"/>
      <c r="R26" s="2005"/>
      <c r="S26" s="2006" t="s">
        <v>295</v>
      </c>
      <c r="T26" s="1981"/>
      <c r="U26" s="1981"/>
      <c r="V26" s="1981"/>
      <c r="W26" s="1981"/>
      <c r="X26" s="1981"/>
      <c r="Y26" s="1981"/>
      <c r="Z26" s="1981"/>
      <c r="AA26" s="1978">
        <v>16.176094600000003</v>
      </c>
      <c r="AB26" s="1981"/>
      <c r="AC26" s="1978">
        <v>16.176094600000003</v>
      </c>
      <c r="AD26" s="1981"/>
      <c r="AE26" s="1981"/>
      <c r="AF26" s="1978">
        <v>16.176094600000003</v>
      </c>
      <c r="AG26" s="1981"/>
      <c r="AH26" s="1978">
        <v>16.176094600000003</v>
      </c>
      <c r="AI26" s="1942"/>
      <c r="AJ26" s="1942" t="s">
        <v>54</v>
      </c>
      <c r="AK26" s="1942">
        <v>461.9996349999999</v>
      </c>
      <c r="AL26" s="1942"/>
      <c r="AM26" s="1942"/>
      <c r="AN26" s="1942"/>
      <c r="AO26" s="1942"/>
      <c r="AP26" s="1942"/>
      <c r="AQ26" s="1942"/>
      <c r="AR26" s="1942"/>
      <c r="AS26" s="1942"/>
      <c r="AT26" s="1942"/>
      <c r="AU26" s="1942"/>
      <c r="AV26" s="1942"/>
      <c r="AW26" s="1942"/>
      <c r="AX26" s="1942"/>
      <c r="AY26" s="1942"/>
      <c r="AZ26" s="1942"/>
      <c r="BA26" s="1942"/>
      <c r="BB26" s="1942"/>
      <c r="BC26" s="1942"/>
      <c r="BD26" s="1942"/>
      <c r="BE26" s="1942"/>
      <c r="BF26" s="1942"/>
      <c r="BG26" s="1942"/>
      <c r="BH26" s="1942"/>
      <c r="BI26" s="1942"/>
      <c r="BJ26" s="1942"/>
      <c r="BK26" s="1942"/>
      <c r="BL26" s="1942"/>
      <c r="BM26" s="1942"/>
      <c r="BN26" s="1942"/>
      <c r="BO26" s="1942"/>
      <c r="BP26" s="1942"/>
      <c r="BQ26" s="1942"/>
      <c r="BR26" s="1942"/>
      <c r="BS26" s="1942"/>
      <c r="BT26" s="1942"/>
      <c r="BU26" s="1942"/>
      <c r="BV26" s="1942"/>
      <c r="BW26" s="1942"/>
      <c r="BX26" s="1942"/>
      <c r="BY26" s="1942"/>
      <c r="BZ26" s="1942"/>
      <c r="CA26" s="1942"/>
      <c r="CB26" s="1942"/>
      <c r="CC26" s="1942"/>
      <c r="CD26" s="1942"/>
      <c r="CE26" s="1942"/>
      <c r="CF26" s="1942"/>
    </row>
    <row r="27" spans="1:84" s="1" customFormat="1" ht="19.149999999999999" customHeight="1">
      <c r="A27" s="3"/>
      <c r="B27" s="35">
        <v>20</v>
      </c>
      <c r="C27" s="826" t="s">
        <v>295</v>
      </c>
      <c r="D27" s="2019"/>
      <c r="E27" s="2020"/>
      <c r="F27" s="2020"/>
      <c r="G27" s="2021"/>
      <c r="H27" s="2022"/>
      <c r="I27" s="2011"/>
      <c r="J27" s="2012"/>
      <c r="K27" s="2013">
        <v>16.176094600000003</v>
      </c>
      <c r="L27" s="2014"/>
      <c r="M27" s="825">
        <f t="shared" si="1"/>
        <v>16.176094600000003</v>
      </c>
      <c r="N27" s="503">
        <f t="shared" si="0"/>
        <v>16.176094600000003</v>
      </c>
      <c r="O27" s="435"/>
      <c r="P27" s="285"/>
      <c r="Q27" s="1335"/>
      <c r="R27" s="2005"/>
      <c r="S27" s="2006" t="s">
        <v>296</v>
      </c>
      <c r="T27" s="1981"/>
      <c r="U27" s="1981"/>
      <c r="V27" s="1981"/>
      <c r="W27" s="1981"/>
      <c r="X27" s="1981"/>
      <c r="Y27" s="1981"/>
      <c r="Z27" s="1978">
        <v>13.841021000000001</v>
      </c>
      <c r="AA27" s="1978">
        <v>291.24124149999972</v>
      </c>
      <c r="AB27" s="1981"/>
      <c r="AC27" s="1978">
        <v>305.08226249999996</v>
      </c>
      <c r="AD27" s="1981"/>
      <c r="AE27" s="1978">
        <v>13.841021000000001</v>
      </c>
      <c r="AF27" s="1978">
        <v>291.24124149999972</v>
      </c>
      <c r="AG27" s="1981"/>
      <c r="AH27" s="1978">
        <v>305.08226249999996</v>
      </c>
      <c r="AI27" s="1942"/>
      <c r="AJ27" s="1942" t="s">
        <v>50</v>
      </c>
      <c r="AK27" s="1942">
        <v>407.35316199999977</v>
      </c>
      <c r="AL27" s="1942"/>
      <c r="AM27" s="1942"/>
      <c r="AN27" s="1942"/>
      <c r="AO27" s="1942"/>
      <c r="AP27" s="1942"/>
      <c r="AQ27" s="1942"/>
      <c r="AR27" s="1942"/>
      <c r="AS27" s="1942"/>
      <c r="AT27" s="1942"/>
      <c r="AU27" s="1942"/>
      <c r="AV27" s="1942"/>
      <c r="AW27" s="1942"/>
      <c r="AX27" s="1942"/>
      <c r="AY27" s="1942"/>
      <c r="AZ27" s="1942"/>
      <c r="BA27" s="1942"/>
      <c r="BB27" s="1942"/>
      <c r="BC27" s="1942"/>
      <c r="BD27" s="1942"/>
      <c r="BE27" s="1942"/>
      <c r="BF27" s="1942"/>
      <c r="BG27" s="1942"/>
      <c r="BH27" s="1942"/>
      <c r="BI27" s="1942"/>
      <c r="BJ27" s="1942"/>
      <c r="BK27" s="1942"/>
      <c r="BL27" s="1942"/>
      <c r="BM27" s="1942"/>
      <c r="BN27" s="1942"/>
      <c r="BO27" s="1942"/>
      <c r="BP27" s="1942"/>
      <c r="BQ27" s="1942"/>
      <c r="BR27" s="1942"/>
      <c r="BS27" s="1942"/>
      <c r="BT27" s="1942"/>
      <c r="BU27" s="1942"/>
      <c r="BV27" s="1942"/>
      <c r="BW27" s="1942"/>
      <c r="BX27" s="1942"/>
      <c r="BY27" s="1942"/>
      <c r="BZ27" s="1942"/>
      <c r="CA27" s="1942"/>
      <c r="CB27" s="1942"/>
      <c r="CC27" s="1942"/>
      <c r="CD27" s="1942"/>
      <c r="CE27" s="1942"/>
      <c r="CF27" s="1942"/>
    </row>
    <row r="28" spans="1:84" s="1" customFormat="1" ht="19.149999999999999" customHeight="1">
      <c r="A28" s="3"/>
      <c r="B28" s="35">
        <v>21</v>
      </c>
      <c r="C28" s="826" t="s">
        <v>296</v>
      </c>
      <c r="D28" s="2019"/>
      <c r="E28" s="2020"/>
      <c r="F28" s="2020"/>
      <c r="G28" s="2021"/>
      <c r="H28" s="2022"/>
      <c r="I28" s="2011"/>
      <c r="J28" s="2012">
        <v>13.841021000000001</v>
      </c>
      <c r="K28" s="2013">
        <v>291.24124149999972</v>
      </c>
      <c r="L28" s="2014"/>
      <c r="M28" s="825">
        <f t="shared" si="1"/>
        <v>305.08226249999973</v>
      </c>
      <c r="N28" s="503">
        <f t="shared" si="0"/>
        <v>305.08226249999973</v>
      </c>
      <c r="O28" s="435"/>
      <c r="P28" s="285"/>
      <c r="Q28" s="1335"/>
      <c r="R28" s="2005"/>
      <c r="S28" s="2006" t="s">
        <v>53</v>
      </c>
      <c r="T28" s="1981"/>
      <c r="U28" s="1981"/>
      <c r="V28" s="1981"/>
      <c r="W28" s="1981"/>
      <c r="X28" s="1981"/>
      <c r="Y28" s="1978">
        <v>3200.3990040000003</v>
      </c>
      <c r="Z28" s="1978">
        <v>520.10857299999998</v>
      </c>
      <c r="AA28" s="1978">
        <v>1480.979506999998</v>
      </c>
      <c r="AB28" s="1981"/>
      <c r="AC28" s="1978">
        <v>5201.4870840000058</v>
      </c>
      <c r="AD28" s="1978">
        <v>3200.3990040000003</v>
      </c>
      <c r="AE28" s="1978">
        <v>520.10857299999998</v>
      </c>
      <c r="AF28" s="1978">
        <v>1480.979506999998</v>
      </c>
      <c r="AG28" s="1981"/>
      <c r="AH28" s="1978">
        <v>5201.4870840000058</v>
      </c>
      <c r="AI28" s="1942"/>
      <c r="AJ28" s="1942" t="s">
        <v>268</v>
      </c>
      <c r="AK28" s="1942">
        <v>405.43716789999985</v>
      </c>
      <c r="AL28" s="1942"/>
      <c r="AM28" s="1942"/>
      <c r="AN28" s="1942"/>
      <c r="AO28" s="1942"/>
      <c r="AP28" s="1942"/>
      <c r="AQ28" s="1942"/>
      <c r="AR28" s="1942"/>
      <c r="AS28" s="1942"/>
      <c r="AT28" s="1942"/>
      <c r="AU28" s="1942"/>
      <c r="AV28" s="1942"/>
      <c r="AW28" s="1942"/>
      <c r="AX28" s="1942"/>
      <c r="AY28" s="1942"/>
      <c r="AZ28" s="1942"/>
      <c r="BA28" s="1942"/>
      <c r="BB28" s="1942"/>
      <c r="BC28" s="1942"/>
      <c r="BD28" s="1942"/>
      <c r="BE28" s="1942"/>
      <c r="BF28" s="1942"/>
      <c r="BG28" s="1942"/>
      <c r="BH28" s="1942"/>
      <c r="BI28" s="1942"/>
      <c r="BJ28" s="1942"/>
      <c r="BK28" s="1942"/>
      <c r="BL28" s="1942"/>
      <c r="BM28" s="1942"/>
      <c r="BN28" s="1942"/>
      <c r="BO28" s="1942"/>
      <c r="BP28" s="1942"/>
      <c r="BQ28" s="1942"/>
      <c r="BR28" s="1942"/>
      <c r="BS28" s="1942"/>
      <c r="BT28" s="1942"/>
      <c r="BU28" s="1942"/>
      <c r="BV28" s="1942"/>
      <c r="BW28" s="1942"/>
      <c r="BX28" s="1942"/>
      <c r="BY28" s="1942"/>
      <c r="BZ28" s="1942"/>
      <c r="CA28" s="1942"/>
      <c r="CB28" s="1942"/>
      <c r="CC28" s="1942"/>
      <c r="CD28" s="1942"/>
      <c r="CE28" s="1942"/>
      <c r="CF28" s="1942"/>
    </row>
    <row r="29" spans="1:84" s="1" customFormat="1" ht="19.149999999999999" customHeight="1">
      <c r="A29" s="3"/>
      <c r="B29" s="35">
        <v>22</v>
      </c>
      <c r="C29" s="826" t="s">
        <v>53</v>
      </c>
      <c r="D29" s="2019"/>
      <c r="E29" s="2020"/>
      <c r="F29" s="2020"/>
      <c r="G29" s="2021"/>
      <c r="H29" s="2022"/>
      <c r="I29" s="2011">
        <v>3200.3990040000003</v>
      </c>
      <c r="J29" s="2012">
        <v>520.10857299999998</v>
      </c>
      <c r="K29" s="2013">
        <v>1480.979506999998</v>
      </c>
      <c r="L29" s="2014"/>
      <c r="M29" s="825">
        <f t="shared" si="1"/>
        <v>5201.4870839999985</v>
      </c>
      <c r="N29" s="503">
        <f t="shared" si="0"/>
        <v>5201.4870839999985</v>
      </c>
      <c r="O29" s="435"/>
      <c r="P29" s="285"/>
      <c r="Q29" s="1335"/>
      <c r="R29" s="2005"/>
      <c r="S29" s="2006" t="s">
        <v>337</v>
      </c>
      <c r="T29" s="1981"/>
      <c r="U29" s="1981"/>
      <c r="V29" s="1981"/>
      <c r="W29" s="1981"/>
      <c r="X29" s="1981"/>
      <c r="Y29" s="1981"/>
      <c r="Z29" s="1978">
        <v>5.6950678000000003</v>
      </c>
      <c r="AA29" s="1978">
        <v>13.488378000000004</v>
      </c>
      <c r="AB29" s="1981"/>
      <c r="AC29" s="1978">
        <v>19.183445800000005</v>
      </c>
      <c r="AD29" s="1981"/>
      <c r="AE29" s="1978">
        <v>5.6950678000000003</v>
      </c>
      <c r="AF29" s="1978">
        <v>13.488378000000004</v>
      </c>
      <c r="AG29" s="1981"/>
      <c r="AH29" s="1978">
        <v>19.183445800000005</v>
      </c>
      <c r="AI29" s="1942"/>
      <c r="AJ29" s="1942" t="s">
        <v>234</v>
      </c>
      <c r="AK29" s="1942">
        <v>401.69647949999995</v>
      </c>
      <c r="AL29" s="1942"/>
      <c r="AM29" s="1942"/>
      <c r="AN29" s="1942"/>
      <c r="AO29" s="1942"/>
      <c r="AP29" s="1942"/>
      <c r="AQ29" s="1942"/>
      <c r="AR29" s="1942"/>
      <c r="AS29" s="1942"/>
      <c r="AT29" s="1942"/>
      <c r="AU29" s="1942"/>
      <c r="AV29" s="1942"/>
      <c r="AW29" s="1942"/>
      <c r="AX29" s="1942"/>
      <c r="AY29" s="1942"/>
      <c r="AZ29" s="1942"/>
      <c r="BA29" s="1942"/>
      <c r="BB29" s="1942"/>
      <c r="BC29" s="1942"/>
      <c r="BD29" s="1942"/>
      <c r="BE29" s="1942"/>
      <c r="BF29" s="1942"/>
      <c r="BG29" s="1942"/>
      <c r="BH29" s="1942"/>
      <c r="BI29" s="1942"/>
      <c r="BJ29" s="1942"/>
      <c r="BK29" s="1942"/>
      <c r="BL29" s="1942"/>
      <c r="BM29" s="1942"/>
      <c r="BN29" s="1942"/>
      <c r="BO29" s="1942"/>
      <c r="BP29" s="1942"/>
      <c r="BQ29" s="1942"/>
      <c r="BR29" s="1942"/>
      <c r="BS29" s="1942"/>
      <c r="BT29" s="1942"/>
      <c r="BU29" s="1942"/>
      <c r="BV29" s="1942"/>
      <c r="BW29" s="1942"/>
      <c r="BX29" s="1942"/>
      <c r="BY29" s="1942"/>
      <c r="BZ29" s="1942"/>
      <c r="CA29" s="1942"/>
      <c r="CB29" s="1942"/>
      <c r="CC29" s="1942"/>
      <c r="CD29" s="1942"/>
      <c r="CE29" s="1942"/>
      <c r="CF29" s="1942"/>
    </row>
    <row r="30" spans="1:84" s="1" customFormat="1" ht="19.149999999999999" customHeight="1">
      <c r="A30" s="3"/>
      <c r="B30" s="35">
        <v>23</v>
      </c>
      <c r="C30" s="826" t="s">
        <v>337</v>
      </c>
      <c r="D30" s="2019"/>
      <c r="E30" s="2020"/>
      <c r="F30" s="2020"/>
      <c r="G30" s="2021"/>
      <c r="H30" s="2022"/>
      <c r="I30" s="2011"/>
      <c r="J30" s="2012">
        <v>5.6950678000000003</v>
      </c>
      <c r="K30" s="2013">
        <v>13.488378000000004</v>
      </c>
      <c r="L30" s="2014"/>
      <c r="M30" s="825">
        <f t="shared" si="1"/>
        <v>19.183445800000005</v>
      </c>
      <c r="N30" s="503">
        <f t="shared" si="0"/>
        <v>19.183445800000005</v>
      </c>
      <c r="O30" s="435"/>
      <c r="P30" s="435"/>
      <c r="Q30" s="1335"/>
      <c r="R30" s="2005"/>
      <c r="S30" s="2006" t="s">
        <v>297</v>
      </c>
      <c r="T30" s="1981"/>
      <c r="U30" s="1981"/>
      <c r="V30" s="1981"/>
      <c r="W30" s="1981"/>
      <c r="X30" s="1981"/>
      <c r="Y30" s="1978">
        <v>332.19186209999998</v>
      </c>
      <c r="Z30" s="1981"/>
      <c r="AA30" s="1978">
        <v>25.229599999999998</v>
      </c>
      <c r="AB30" s="1981"/>
      <c r="AC30" s="1978">
        <v>357.4214621000001</v>
      </c>
      <c r="AD30" s="1978">
        <v>332.19186209999998</v>
      </c>
      <c r="AE30" s="1981"/>
      <c r="AF30" s="1978">
        <v>25.229599999999998</v>
      </c>
      <c r="AG30" s="1981"/>
      <c r="AH30" s="1978">
        <v>357.4214621000001</v>
      </c>
      <c r="AI30" s="1942"/>
      <c r="AJ30" s="1942" t="s">
        <v>20</v>
      </c>
      <c r="AK30" s="1942">
        <v>401.11432500999786</v>
      </c>
      <c r="AL30" s="1942"/>
      <c r="AM30" s="1942"/>
      <c r="AN30" s="1942"/>
      <c r="AO30" s="1942"/>
      <c r="AP30" s="1942"/>
      <c r="AQ30" s="1942"/>
      <c r="AR30" s="1942"/>
      <c r="AS30" s="1942"/>
      <c r="AT30" s="1942"/>
      <c r="AU30" s="1942"/>
      <c r="AV30" s="1942"/>
      <c r="AW30" s="1942"/>
      <c r="AX30" s="1942"/>
      <c r="AY30" s="1942"/>
      <c r="AZ30" s="1942"/>
      <c r="BA30" s="1942"/>
      <c r="BB30" s="1942"/>
      <c r="BC30" s="1942"/>
      <c r="BD30" s="1942"/>
      <c r="BE30" s="1942"/>
      <c r="BF30" s="1942"/>
      <c r="BG30" s="1942"/>
      <c r="BH30" s="1942"/>
      <c r="BI30" s="1942"/>
      <c r="BJ30" s="1942"/>
      <c r="BK30" s="1942"/>
      <c r="BL30" s="1942"/>
      <c r="BM30" s="1942"/>
      <c r="BN30" s="1942"/>
      <c r="BO30" s="1942"/>
      <c r="BP30" s="1942"/>
      <c r="BQ30" s="1942"/>
      <c r="BR30" s="1942"/>
      <c r="BS30" s="1942"/>
      <c r="BT30" s="1942"/>
      <c r="BU30" s="1942"/>
      <c r="BV30" s="1942"/>
      <c r="BW30" s="1942"/>
      <c r="BX30" s="1942"/>
      <c r="BY30" s="1942"/>
      <c r="BZ30" s="1942"/>
      <c r="CA30" s="1942"/>
      <c r="CB30" s="1942"/>
      <c r="CC30" s="1942"/>
      <c r="CD30" s="1942"/>
      <c r="CE30" s="1942"/>
      <c r="CF30" s="1942"/>
    </row>
    <row r="31" spans="1:84" s="1" customFormat="1" ht="19.149999999999999" customHeight="1">
      <c r="A31" s="3"/>
      <c r="B31" s="35">
        <v>24</v>
      </c>
      <c r="C31" s="826" t="s">
        <v>297</v>
      </c>
      <c r="D31" s="2019"/>
      <c r="E31" s="2020"/>
      <c r="F31" s="2020"/>
      <c r="G31" s="2021"/>
      <c r="H31" s="2022"/>
      <c r="I31" s="2011">
        <v>332.19186209999998</v>
      </c>
      <c r="J31" s="2012"/>
      <c r="K31" s="2013">
        <v>25.229599999999998</v>
      </c>
      <c r="L31" s="2014"/>
      <c r="M31" s="825">
        <f t="shared" si="1"/>
        <v>357.42146209999999</v>
      </c>
      <c r="N31" s="503">
        <f t="shared" si="0"/>
        <v>357.42146209999999</v>
      </c>
      <c r="O31" s="435"/>
      <c r="P31" s="435"/>
      <c r="Q31" s="1335"/>
      <c r="R31" s="2005"/>
      <c r="S31" s="2006" t="s">
        <v>241</v>
      </c>
      <c r="T31" s="1981"/>
      <c r="U31" s="1981"/>
      <c r="V31" s="1981"/>
      <c r="W31" s="1981"/>
      <c r="X31" s="1981"/>
      <c r="Y31" s="1978">
        <v>45.154506999999995</v>
      </c>
      <c r="Z31" s="1978">
        <v>30.084848000000008</v>
      </c>
      <c r="AA31" s="1978">
        <v>31.823612699999998</v>
      </c>
      <c r="AB31" s="1981"/>
      <c r="AC31" s="1978">
        <v>107.06296769999999</v>
      </c>
      <c r="AD31" s="1978">
        <v>45.154506999999995</v>
      </c>
      <c r="AE31" s="1978">
        <v>30.084848000000008</v>
      </c>
      <c r="AF31" s="1978">
        <v>31.823612699999998</v>
      </c>
      <c r="AG31" s="1981"/>
      <c r="AH31" s="1978">
        <v>107.06296769999999</v>
      </c>
      <c r="AI31" s="1942"/>
      <c r="AJ31" s="1942" t="s">
        <v>297</v>
      </c>
      <c r="AK31" s="1942">
        <v>357.4214621000001</v>
      </c>
      <c r="AL31" s="1942"/>
      <c r="AM31" s="1942"/>
      <c r="AN31" s="1942"/>
      <c r="AO31" s="1942"/>
      <c r="AP31" s="1942"/>
      <c r="AQ31" s="1942"/>
      <c r="AR31" s="1942"/>
      <c r="AS31" s="1942"/>
      <c r="AT31" s="1942"/>
      <c r="AU31" s="1942"/>
      <c r="AV31" s="1942"/>
      <c r="AW31" s="1942"/>
      <c r="AX31" s="1942"/>
      <c r="AY31" s="1942"/>
      <c r="AZ31" s="1942"/>
      <c r="BA31" s="1942"/>
      <c r="BB31" s="1942"/>
      <c r="BC31" s="1942"/>
      <c r="BD31" s="1942"/>
      <c r="BE31" s="1942"/>
      <c r="BF31" s="1942"/>
      <c r="BG31" s="1942"/>
      <c r="BH31" s="1942"/>
      <c r="BI31" s="1942"/>
      <c r="BJ31" s="1942"/>
      <c r="BK31" s="1942"/>
      <c r="BL31" s="1942"/>
      <c r="BM31" s="1942"/>
      <c r="BN31" s="1942"/>
      <c r="BO31" s="1942"/>
      <c r="BP31" s="1942"/>
      <c r="BQ31" s="1942"/>
      <c r="BR31" s="1942"/>
      <c r="BS31" s="1942"/>
      <c r="BT31" s="1942"/>
      <c r="BU31" s="1942"/>
      <c r="BV31" s="1942"/>
      <c r="BW31" s="1942"/>
      <c r="BX31" s="1942"/>
      <c r="BY31" s="1942"/>
      <c r="BZ31" s="1942"/>
      <c r="CA31" s="1942"/>
      <c r="CB31" s="1942"/>
      <c r="CC31" s="1942"/>
      <c r="CD31" s="1942"/>
      <c r="CE31" s="1942"/>
      <c r="CF31" s="1942"/>
    </row>
    <row r="32" spans="1:84" s="1" customFormat="1" ht="19.149999999999999" customHeight="1">
      <c r="A32" s="3"/>
      <c r="B32" s="35">
        <v>25</v>
      </c>
      <c r="C32" s="826" t="s">
        <v>241</v>
      </c>
      <c r="D32" s="2019"/>
      <c r="E32" s="2020"/>
      <c r="F32" s="2020"/>
      <c r="G32" s="2021"/>
      <c r="H32" s="2022"/>
      <c r="I32" s="2011">
        <v>45.154506999999995</v>
      </c>
      <c r="J32" s="2012">
        <v>30.084848000000008</v>
      </c>
      <c r="K32" s="2013">
        <v>31.823612699999998</v>
      </c>
      <c r="L32" s="2014"/>
      <c r="M32" s="825">
        <f t="shared" si="1"/>
        <v>107.0629677</v>
      </c>
      <c r="N32" s="503">
        <f t="shared" si="0"/>
        <v>107.0629677</v>
      </c>
      <c r="O32" s="435"/>
      <c r="P32" s="435"/>
      <c r="Q32" s="1335"/>
      <c r="R32" s="2005"/>
      <c r="S32" s="2006" t="s">
        <v>54</v>
      </c>
      <c r="T32" s="1981"/>
      <c r="U32" s="1981"/>
      <c r="V32" s="1981"/>
      <c r="W32" s="1981"/>
      <c r="X32" s="1981"/>
      <c r="Y32" s="1981"/>
      <c r="Z32" s="1978">
        <v>80.594950000000011</v>
      </c>
      <c r="AA32" s="1978">
        <v>381.40468499999997</v>
      </c>
      <c r="AB32" s="1981"/>
      <c r="AC32" s="1978">
        <v>461.9996349999999</v>
      </c>
      <c r="AD32" s="1981"/>
      <c r="AE32" s="1978">
        <v>80.594950000000011</v>
      </c>
      <c r="AF32" s="1978">
        <v>381.40468499999997</v>
      </c>
      <c r="AG32" s="1981"/>
      <c r="AH32" s="1978">
        <v>461.9996349999999</v>
      </c>
      <c r="AI32" s="1942"/>
      <c r="AJ32" s="1942" t="s">
        <v>8</v>
      </c>
      <c r="AK32" s="1942">
        <v>350.55168360000005</v>
      </c>
      <c r="AL32" s="1942"/>
      <c r="AM32" s="1942"/>
      <c r="AN32" s="1942"/>
      <c r="AO32" s="1942"/>
      <c r="AP32" s="1942"/>
      <c r="AQ32" s="1942"/>
      <c r="AR32" s="1942"/>
      <c r="AS32" s="1942"/>
      <c r="AT32" s="1942"/>
      <c r="AU32" s="1942"/>
      <c r="AV32" s="1942"/>
      <c r="AW32" s="1942"/>
      <c r="AX32" s="1942"/>
      <c r="AY32" s="1942"/>
      <c r="AZ32" s="1942"/>
      <c r="BA32" s="1942"/>
      <c r="BB32" s="1942"/>
      <c r="BC32" s="1942"/>
      <c r="BD32" s="1942"/>
      <c r="BE32" s="1942"/>
      <c r="BF32" s="1942"/>
      <c r="BG32" s="1942"/>
      <c r="BH32" s="1942"/>
      <c r="BI32" s="1942"/>
      <c r="BJ32" s="1942"/>
      <c r="BK32" s="1942"/>
      <c r="BL32" s="1942"/>
      <c r="BM32" s="1942"/>
      <c r="BN32" s="1942"/>
      <c r="BO32" s="1942"/>
      <c r="BP32" s="1942"/>
      <c r="BQ32" s="1942"/>
      <c r="BR32" s="1942"/>
      <c r="BS32" s="1942"/>
      <c r="BT32" s="1942"/>
      <c r="BU32" s="1942"/>
      <c r="BV32" s="1942"/>
      <c r="BW32" s="1942"/>
      <c r="BX32" s="1942"/>
      <c r="BY32" s="1942"/>
      <c r="BZ32" s="1942"/>
      <c r="CA32" s="1942"/>
      <c r="CB32" s="1942"/>
      <c r="CC32" s="1942"/>
      <c r="CD32" s="1942"/>
      <c r="CE32" s="1942"/>
      <c r="CF32" s="1942"/>
    </row>
    <row r="33" spans="1:84" s="1" customFormat="1" ht="19.149999999999999" customHeight="1">
      <c r="A33" s="3"/>
      <c r="B33" s="35">
        <v>26</v>
      </c>
      <c r="C33" s="826" t="s">
        <v>54</v>
      </c>
      <c r="D33" s="2019"/>
      <c r="E33" s="2020"/>
      <c r="F33" s="2020"/>
      <c r="G33" s="2021"/>
      <c r="H33" s="2022"/>
      <c r="I33" s="2011"/>
      <c r="J33" s="2012">
        <v>80.594950000000011</v>
      </c>
      <c r="K33" s="2013">
        <v>381.40468499999997</v>
      </c>
      <c r="L33" s="2014"/>
      <c r="M33" s="825">
        <f t="shared" si="1"/>
        <v>461.99963500000001</v>
      </c>
      <c r="N33" s="503">
        <f t="shared" si="0"/>
        <v>461.99963500000001</v>
      </c>
      <c r="O33" s="3"/>
      <c r="P33" s="3"/>
      <c r="Q33" s="1335"/>
      <c r="R33" s="2005"/>
      <c r="S33" s="2006" t="s">
        <v>139</v>
      </c>
      <c r="T33" s="1981"/>
      <c r="U33" s="1981"/>
      <c r="V33" s="1981"/>
      <c r="W33" s="1981"/>
      <c r="X33" s="1981"/>
      <c r="Y33" s="1978">
        <v>799.64491130000079</v>
      </c>
      <c r="Z33" s="1978">
        <v>186.86956459999996</v>
      </c>
      <c r="AA33" s="1981"/>
      <c r="AB33" s="1981"/>
      <c r="AC33" s="1978">
        <v>986.51447589999964</v>
      </c>
      <c r="AD33" s="1978">
        <v>799.64491130000079</v>
      </c>
      <c r="AE33" s="1978">
        <v>186.86956459999996</v>
      </c>
      <c r="AF33" s="1981"/>
      <c r="AG33" s="1981"/>
      <c r="AH33" s="1978">
        <v>986.51447589999964</v>
      </c>
      <c r="AI33" s="1942"/>
      <c r="AJ33" s="1942" t="s">
        <v>12</v>
      </c>
      <c r="AK33" s="1942">
        <v>316.75070900000043</v>
      </c>
      <c r="AL33" s="1942"/>
      <c r="AM33" s="1942"/>
      <c r="AN33" s="1942"/>
      <c r="AO33" s="1942"/>
      <c r="AP33" s="1942"/>
      <c r="AQ33" s="1942"/>
      <c r="AR33" s="1942"/>
      <c r="AS33" s="1942"/>
      <c r="AT33" s="1942"/>
      <c r="AU33" s="1942"/>
      <c r="AV33" s="1942"/>
      <c r="AW33" s="1942"/>
      <c r="AX33" s="1942"/>
      <c r="AY33" s="1942"/>
      <c r="AZ33" s="1942"/>
      <c r="BA33" s="1942"/>
      <c r="BB33" s="1942"/>
      <c r="BC33" s="1942"/>
      <c r="BD33" s="1942"/>
      <c r="BE33" s="1942"/>
      <c r="BF33" s="1942"/>
      <c r="BG33" s="1942"/>
      <c r="BH33" s="1942"/>
      <c r="BI33" s="1942"/>
      <c r="BJ33" s="1942"/>
      <c r="BK33" s="1942"/>
      <c r="BL33" s="1942"/>
      <c r="BM33" s="1942"/>
      <c r="BN33" s="1942"/>
      <c r="BO33" s="1942"/>
      <c r="BP33" s="1942"/>
      <c r="BQ33" s="1942"/>
      <c r="BR33" s="1942"/>
      <c r="BS33" s="1942"/>
      <c r="BT33" s="1942"/>
      <c r="BU33" s="1942"/>
      <c r="BV33" s="1942"/>
      <c r="BW33" s="1942"/>
      <c r="BX33" s="1942"/>
      <c r="BY33" s="1942"/>
      <c r="BZ33" s="1942"/>
      <c r="CA33" s="1942"/>
      <c r="CB33" s="1942"/>
      <c r="CC33" s="1942"/>
      <c r="CD33" s="1942"/>
      <c r="CE33" s="1942"/>
      <c r="CF33" s="1942"/>
    </row>
    <row r="34" spans="1:84" s="1" customFormat="1" ht="19.149999999999999" customHeight="1">
      <c r="A34" s="3"/>
      <c r="B34" s="35">
        <v>27</v>
      </c>
      <c r="C34" s="826" t="s">
        <v>139</v>
      </c>
      <c r="D34" s="2019"/>
      <c r="E34" s="2020"/>
      <c r="F34" s="2020"/>
      <c r="G34" s="2021"/>
      <c r="H34" s="2022"/>
      <c r="I34" s="2011">
        <v>799.64491130000079</v>
      </c>
      <c r="J34" s="2012">
        <v>186.86956459999996</v>
      </c>
      <c r="K34" s="2013"/>
      <c r="L34" s="2014"/>
      <c r="M34" s="825">
        <f t="shared" ref="M34:M35" si="2">SUM(I34:L34)</f>
        <v>986.51447590000078</v>
      </c>
      <c r="N34" s="503">
        <f t="shared" ref="N34:N35" si="3">SUM(M34)</f>
        <v>986.51447590000078</v>
      </c>
      <c r="O34" s="3"/>
      <c r="P34" s="3"/>
      <c r="Q34" s="1335"/>
      <c r="R34" s="2005"/>
      <c r="S34" s="2006" t="s">
        <v>268</v>
      </c>
      <c r="T34" s="1981"/>
      <c r="U34" s="1981"/>
      <c r="V34" s="1981"/>
      <c r="W34" s="1981"/>
      <c r="X34" s="1981"/>
      <c r="Y34" s="1981"/>
      <c r="Z34" s="1978">
        <v>276.75016839999989</v>
      </c>
      <c r="AA34" s="1978">
        <v>128.68699949999998</v>
      </c>
      <c r="AB34" s="1981"/>
      <c r="AC34" s="1978">
        <v>405.43716789999985</v>
      </c>
      <c r="AD34" s="1981"/>
      <c r="AE34" s="1978">
        <v>276.75016839999989</v>
      </c>
      <c r="AF34" s="1978">
        <v>128.68699949999998</v>
      </c>
      <c r="AG34" s="1981"/>
      <c r="AH34" s="1978">
        <v>405.43716789999985</v>
      </c>
      <c r="AI34" s="1942"/>
      <c r="AJ34" s="1942" t="s">
        <v>240</v>
      </c>
      <c r="AK34" s="1942">
        <v>309.95727520000042</v>
      </c>
      <c r="AL34" s="1942"/>
      <c r="AM34" s="1942"/>
      <c r="AN34" s="1942"/>
      <c r="AO34" s="1942"/>
      <c r="AP34" s="1942"/>
      <c r="AQ34" s="1942"/>
      <c r="AR34" s="1942"/>
      <c r="AS34" s="1942"/>
      <c r="AT34" s="1942"/>
      <c r="AU34" s="1942"/>
      <c r="AV34" s="1942"/>
      <c r="AW34" s="1942"/>
      <c r="AX34" s="1942"/>
      <c r="AY34" s="1942"/>
      <c r="AZ34" s="1942"/>
      <c r="BA34" s="1942"/>
      <c r="BB34" s="1942"/>
      <c r="BC34" s="1942"/>
      <c r="BD34" s="1942"/>
      <c r="BE34" s="1942"/>
      <c r="BF34" s="1942"/>
      <c r="BG34" s="1942"/>
      <c r="BH34" s="1942"/>
      <c r="BI34" s="1942"/>
      <c r="BJ34" s="1942"/>
      <c r="BK34" s="1942"/>
      <c r="BL34" s="1942"/>
      <c r="BM34" s="1942"/>
      <c r="BN34" s="1942"/>
      <c r="BO34" s="1942"/>
      <c r="BP34" s="1942"/>
      <c r="BQ34" s="1942"/>
      <c r="BR34" s="1942"/>
      <c r="BS34" s="1942"/>
      <c r="BT34" s="1942"/>
      <c r="BU34" s="1942"/>
      <c r="BV34" s="1942"/>
      <c r="BW34" s="1942"/>
      <c r="BX34" s="1942"/>
      <c r="BY34" s="1942"/>
      <c r="BZ34" s="1942"/>
      <c r="CA34" s="1942"/>
      <c r="CB34" s="1942"/>
      <c r="CC34" s="1942"/>
      <c r="CD34" s="1942"/>
      <c r="CE34" s="1942"/>
      <c r="CF34" s="1942"/>
    </row>
    <row r="35" spans="1:84" s="1" customFormat="1" ht="19.149999999999999" customHeight="1">
      <c r="A35" s="3"/>
      <c r="B35" s="35">
        <v>28</v>
      </c>
      <c r="C35" s="826" t="s">
        <v>268</v>
      </c>
      <c r="D35" s="2019"/>
      <c r="E35" s="2020"/>
      <c r="F35" s="2020"/>
      <c r="G35" s="2021"/>
      <c r="H35" s="2022"/>
      <c r="I35" s="2011"/>
      <c r="J35" s="2012">
        <v>276.75016839999989</v>
      </c>
      <c r="K35" s="2013">
        <v>128.68699949999998</v>
      </c>
      <c r="L35" s="2014"/>
      <c r="M35" s="825">
        <f t="shared" si="2"/>
        <v>405.43716789999985</v>
      </c>
      <c r="N35" s="503">
        <f t="shared" si="3"/>
        <v>405.43716789999985</v>
      </c>
      <c r="O35" s="68"/>
      <c r="P35" s="68"/>
      <c r="Q35" s="1335"/>
      <c r="R35" s="2005"/>
      <c r="S35" s="2006" t="s">
        <v>242</v>
      </c>
      <c r="T35" s="1981"/>
      <c r="U35" s="1981"/>
      <c r="V35" s="1981"/>
      <c r="W35" s="1981"/>
      <c r="X35" s="1981"/>
      <c r="Y35" s="1981"/>
      <c r="Z35" s="1978">
        <v>20.782664</v>
      </c>
      <c r="AA35" s="1981"/>
      <c r="AB35" s="1981"/>
      <c r="AC35" s="1978">
        <v>20.782664</v>
      </c>
      <c r="AD35" s="1981"/>
      <c r="AE35" s="1978">
        <v>20.782664</v>
      </c>
      <c r="AF35" s="1981"/>
      <c r="AG35" s="1981"/>
      <c r="AH35" s="1978">
        <v>20.782664</v>
      </c>
      <c r="AI35" s="1942"/>
      <c r="AJ35" s="1942" t="s">
        <v>296</v>
      </c>
      <c r="AK35" s="1942">
        <v>305.08226249999996</v>
      </c>
      <c r="AL35" s="1942"/>
      <c r="AM35" s="1942"/>
      <c r="AN35" s="1942"/>
      <c r="AO35" s="1942"/>
      <c r="AP35" s="1942"/>
      <c r="AQ35" s="1942"/>
      <c r="AR35" s="1942"/>
      <c r="AS35" s="1942"/>
      <c r="AT35" s="1942"/>
      <c r="AU35" s="1942"/>
      <c r="AV35" s="1942"/>
      <c r="AW35" s="1942"/>
      <c r="AX35" s="1942"/>
      <c r="AY35" s="1942"/>
      <c r="AZ35" s="1942"/>
      <c r="BA35" s="1942"/>
      <c r="BB35" s="1942"/>
      <c r="BC35" s="1942"/>
      <c r="BD35" s="1942"/>
      <c r="BE35" s="1942"/>
      <c r="BF35" s="1942"/>
      <c r="BG35" s="1942"/>
      <c r="BH35" s="1942"/>
      <c r="BI35" s="1942"/>
      <c r="BJ35" s="1942"/>
      <c r="BK35" s="1942"/>
      <c r="BL35" s="1942"/>
      <c r="BM35" s="1942"/>
      <c r="BN35" s="1942"/>
      <c r="BO35" s="1942"/>
      <c r="BP35" s="1942"/>
      <c r="BQ35" s="1942"/>
      <c r="BR35" s="1942"/>
      <c r="BS35" s="1942"/>
      <c r="BT35" s="1942"/>
      <c r="BU35" s="1942"/>
      <c r="BV35" s="1942"/>
      <c r="BW35" s="1942"/>
      <c r="BX35" s="1942"/>
      <c r="BY35" s="1942"/>
      <c r="BZ35" s="1942"/>
      <c r="CA35" s="1942"/>
      <c r="CB35" s="1942"/>
      <c r="CC35" s="1942"/>
      <c r="CD35" s="1942"/>
      <c r="CE35" s="1942"/>
      <c r="CF35" s="1942"/>
    </row>
    <row r="36" spans="1:84" s="1" customFormat="1" ht="18.75" customHeight="1">
      <c r="A36" s="3"/>
      <c r="B36" s="35">
        <v>29</v>
      </c>
      <c r="C36" s="826" t="s">
        <v>242</v>
      </c>
      <c r="D36" s="2019"/>
      <c r="E36" s="2020"/>
      <c r="F36" s="2020"/>
      <c r="G36" s="2021"/>
      <c r="H36" s="2022"/>
      <c r="I36" s="2011"/>
      <c r="J36" s="2012">
        <v>20.782664</v>
      </c>
      <c r="K36" s="2013"/>
      <c r="L36" s="2014"/>
      <c r="M36" s="825">
        <f t="shared" ref="M36" si="4">SUM(I36:L36)</f>
        <v>20.782664</v>
      </c>
      <c r="N36" s="503">
        <f t="shared" ref="N36" si="5">SUM(M36)</f>
        <v>20.782664</v>
      </c>
      <c r="O36" s="68"/>
      <c r="P36" s="68"/>
      <c r="Q36" s="1335"/>
      <c r="R36" s="2005"/>
      <c r="S36" s="2006" t="s">
        <v>48</v>
      </c>
      <c r="T36" s="1981"/>
      <c r="U36" s="1981"/>
      <c r="V36" s="1981"/>
      <c r="W36" s="1981"/>
      <c r="X36" s="1981"/>
      <c r="Y36" s="1978">
        <v>19157.436699700007</v>
      </c>
      <c r="Z36" s="1978">
        <v>1900.7123577999962</v>
      </c>
      <c r="AA36" s="1978">
        <v>6721.3223229000514</v>
      </c>
      <c r="AB36" s="1981"/>
      <c r="AC36" s="1978">
        <v>27779.471380399937</v>
      </c>
      <c r="AD36" s="1978">
        <v>19157.436699700007</v>
      </c>
      <c r="AE36" s="1978">
        <v>1900.7123577999962</v>
      </c>
      <c r="AF36" s="1978">
        <v>6721.3223229000514</v>
      </c>
      <c r="AG36" s="1981"/>
      <c r="AH36" s="1978">
        <v>27779.471380399937</v>
      </c>
      <c r="AI36" s="1985">
        <f>+AH36-N38</f>
        <v>-5.8207660913467407E-11</v>
      </c>
      <c r="AJ36" s="1942" t="s">
        <v>332</v>
      </c>
      <c r="AK36" s="1942">
        <v>279.91063610000009</v>
      </c>
      <c r="AL36" s="1942"/>
      <c r="AM36" s="1942"/>
      <c r="AN36" s="1942"/>
      <c r="AO36" s="1942"/>
      <c r="AP36" s="1942"/>
      <c r="AQ36" s="1942"/>
      <c r="AR36" s="1942"/>
      <c r="AS36" s="1942"/>
      <c r="AT36" s="1942"/>
      <c r="AU36" s="1942"/>
      <c r="AV36" s="1942"/>
      <c r="AW36" s="1942"/>
      <c r="AX36" s="1942"/>
      <c r="AY36" s="1942"/>
      <c r="AZ36" s="1942"/>
      <c r="BA36" s="1942"/>
      <c r="BB36" s="1942"/>
      <c r="BC36" s="1942"/>
      <c r="BD36" s="1942"/>
      <c r="BE36" s="1942"/>
      <c r="BF36" s="1942"/>
      <c r="BG36" s="1942"/>
      <c r="BH36" s="1942"/>
      <c r="BI36" s="1942"/>
      <c r="BJ36" s="1942"/>
      <c r="BK36" s="1942"/>
      <c r="BL36" s="1942"/>
      <c r="BM36" s="1942"/>
      <c r="BN36" s="1942"/>
      <c r="BO36" s="1942"/>
      <c r="BP36" s="1942"/>
      <c r="BQ36" s="1942"/>
      <c r="BR36" s="1942"/>
      <c r="BS36" s="1942"/>
      <c r="BT36" s="1942"/>
      <c r="BU36" s="1942"/>
      <c r="BV36" s="1942"/>
      <c r="BW36" s="1942"/>
      <c r="BX36" s="1942"/>
      <c r="BY36" s="1942"/>
      <c r="BZ36" s="1942"/>
      <c r="CA36" s="1942"/>
      <c r="CB36" s="1942"/>
      <c r="CC36" s="1942"/>
      <c r="CD36" s="1942"/>
      <c r="CE36" s="1942"/>
      <c r="CF36" s="1942"/>
    </row>
    <row r="37" spans="1:84" s="1" customFormat="1" ht="18.75" customHeight="1" thickBot="1">
      <c r="A37" s="3"/>
      <c r="B37" s="35"/>
      <c r="C37" s="829"/>
      <c r="D37" s="2019"/>
      <c r="E37" s="2020"/>
      <c r="F37" s="2020"/>
      <c r="G37" s="2021"/>
      <c r="H37" s="2022"/>
      <c r="I37" s="2023"/>
      <c r="J37" s="2024"/>
      <c r="K37" s="2025"/>
      <c r="L37" s="2026"/>
      <c r="M37" s="825"/>
      <c r="N37" s="503"/>
      <c r="O37" s="68"/>
      <c r="P37" s="68"/>
      <c r="Q37" s="1335"/>
      <c r="R37" s="2005" t="s">
        <v>258</v>
      </c>
      <c r="S37" s="2006" t="s">
        <v>234</v>
      </c>
      <c r="T37" s="1981"/>
      <c r="U37" s="1981"/>
      <c r="V37" s="1978">
        <v>89.215852299999938</v>
      </c>
      <c r="W37" s="1978">
        <v>6.3378346000000034</v>
      </c>
      <c r="X37" s="1978">
        <v>95.553686900000045</v>
      </c>
      <c r="Y37" s="1981"/>
      <c r="Z37" s="1978">
        <v>5.8204981999999994</v>
      </c>
      <c r="AA37" s="1978">
        <v>300.3222944000002</v>
      </c>
      <c r="AB37" s="1981"/>
      <c r="AC37" s="1978">
        <v>306.14279259999978</v>
      </c>
      <c r="AD37" s="1981"/>
      <c r="AE37" s="1978">
        <v>5.8204981999999994</v>
      </c>
      <c r="AF37" s="1978">
        <v>389.53814670000065</v>
      </c>
      <c r="AG37" s="1978">
        <v>6.3378346000000034</v>
      </c>
      <c r="AH37" s="1978">
        <v>401.69647949999995</v>
      </c>
      <c r="AI37" s="1942"/>
      <c r="AJ37" s="1942" t="s">
        <v>365</v>
      </c>
      <c r="AK37" s="1942">
        <v>150.25150960000002</v>
      </c>
      <c r="AL37" s="1942"/>
      <c r="AM37" s="1942"/>
      <c r="AN37" s="1942"/>
      <c r="AO37" s="1942"/>
      <c r="AP37" s="1942"/>
      <c r="AQ37" s="1942"/>
      <c r="AR37" s="1942"/>
      <c r="AS37" s="1942"/>
      <c r="AT37" s="1942"/>
      <c r="AU37" s="1942"/>
      <c r="AV37" s="1942"/>
      <c r="AW37" s="1942"/>
      <c r="AX37" s="1942"/>
      <c r="AY37" s="1942"/>
      <c r="AZ37" s="1942"/>
      <c r="BA37" s="1942"/>
      <c r="BB37" s="1942"/>
      <c r="BC37" s="1942"/>
      <c r="BD37" s="1942"/>
      <c r="BE37" s="1942"/>
      <c r="BF37" s="1942"/>
      <c r="BG37" s="1942"/>
      <c r="BH37" s="1942"/>
      <c r="BI37" s="1942"/>
      <c r="BJ37" s="1942"/>
      <c r="BK37" s="1942"/>
      <c r="BL37" s="1942"/>
      <c r="BM37" s="1942"/>
      <c r="BN37" s="1942"/>
      <c r="BO37" s="1942"/>
      <c r="BP37" s="1942"/>
      <c r="BQ37" s="1942"/>
      <c r="BR37" s="1942"/>
      <c r="BS37" s="1942"/>
      <c r="BT37" s="1942"/>
      <c r="BU37" s="1942"/>
      <c r="BV37" s="1942"/>
      <c r="BW37" s="1942"/>
      <c r="BX37" s="1942"/>
      <c r="BY37" s="1942"/>
      <c r="BZ37" s="1942"/>
      <c r="CA37" s="1942"/>
      <c r="CB37" s="1942"/>
      <c r="CC37" s="1942"/>
      <c r="CD37" s="1942"/>
      <c r="CE37" s="1942"/>
      <c r="CF37" s="1942"/>
    </row>
    <row r="38" spans="1:84" s="1" customFormat="1" ht="18.75" customHeight="1" thickTop="1" thickBot="1">
      <c r="A38" s="3"/>
      <c r="B38" s="1773" t="s">
        <v>55</v>
      </c>
      <c r="C38" s="1774"/>
      <c r="D38" s="830"/>
      <c r="E38" s="831"/>
      <c r="F38" s="831"/>
      <c r="G38" s="832"/>
      <c r="H38" s="833"/>
      <c r="I38" s="834">
        <f>SUM(I8:I37)</f>
        <v>19157.436699700003</v>
      </c>
      <c r="J38" s="835">
        <f>SUM(J8:J37)</f>
        <v>1900.7123577999996</v>
      </c>
      <c r="K38" s="835">
        <f>SUM(K8:K37)</f>
        <v>6721.3223228999941</v>
      </c>
      <c r="L38" s="836"/>
      <c r="M38" s="837">
        <f>SUM(M8:M37)</f>
        <v>27779.471380399995</v>
      </c>
      <c r="N38" s="838">
        <f>SUM(N8:N37)</f>
        <v>27779.471380399995</v>
      </c>
      <c r="O38" s="68"/>
      <c r="P38" s="68"/>
      <c r="Q38" s="1335"/>
      <c r="R38" s="2005"/>
      <c r="S38" s="2006" t="s">
        <v>259</v>
      </c>
      <c r="T38" s="1981"/>
      <c r="U38" s="1981"/>
      <c r="V38" s="1978">
        <v>0.24422340000000001</v>
      </c>
      <c r="W38" s="1978">
        <v>3.169937099999999</v>
      </c>
      <c r="X38" s="1978">
        <v>3.4141605000000008</v>
      </c>
      <c r="Y38" s="1981"/>
      <c r="Z38" s="1981"/>
      <c r="AA38" s="1981"/>
      <c r="AB38" s="1981"/>
      <c r="AC38" s="1981"/>
      <c r="AD38" s="1981"/>
      <c r="AE38" s="1981"/>
      <c r="AF38" s="1978">
        <v>0.24422340000000001</v>
      </c>
      <c r="AG38" s="1978">
        <v>3.169937099999999</v>
      </c>
      <c r="AH38" s="1978">
        <v>3.4141605000000008</v>
      </c>
      <c r="AI38" s="1942"/>
      <c r="AJ38" s="1942" t="s">
        <v>52</v>
      </c>
      <c r="AK38" s="1942">
        <v>139.25008999999994</v>
      </c>
      <c r="AL38" s="1942"/>
      <c r="AM38" s="1942"/>
      <c r="AN38" s="1942"/>
      <c r="AO38" s="1942"/>
      <c r="AP38" s="1942"/>
      <c r="AQ38" s="1942"/>
      <c r="AR38" s="1942"/>
      <c r="AS38" s="1942"/>
      <c r="AT38" s="1942"/>
      <c r="AU38" s="1942"/>
      <c r="AV38" s="1942"/>
      <c r="AW38" s="1942"/>
      <c r="AX38" s="1942"/>
      <c r="AY38" s="1942"/>
      <c r="AZ38" s="1942"/>
      <c r="BA38" s="1942"/>
      <c r="BB38" s="1942"/>
      <c r="BC38" s="1942"/>
      <c r="BD38" s="1942"/>
      <c r="BE38" s="1942"/>
      <c r="BF38" s="1942"/>
      <c r="BG38" s="1942"/>
      <c r="BH38" s="1942"/>
      <c r="BI38" s="1942"/>
      <c r="BJ38" s="1942"/>
      <c r="BK38" s="1942"/>
      <c r="BL38" s="1942"/>
      <c r="BM38" s="1942"/>
      <c r="BN38" s="1942"/>
      <c r="BO38" s="1942"/>
      <c r="BP38" s="1942"/>
      <c r="BQ38" s="1942"/>
      <c r="BR38" s="1942"/>
      <c r="BS38" s="1942"/>
      <c r="BT38" s="1942"/>
      <c r="BU38" s="1942"/>
      <c r="BV38" s="1942"/>
      <c r="BW38" s="1942"/>
      <c r="BX38" s="1942"/>
      <c r="BY38" s="1942"/>
      <c r="BZ38" s="1942"/>
      <c r="CA38" s="1942"/>
      <c r="CB38" s="1942"/>
      <c r="CC38" s="1942"/>
      <c r="CD38" s="1942"/>
      <c r="CE38" s="1942"/>
      <c r="CF38" s="1942"/>
    </row>
    <row r="39" spans="1:84" s="1" customFormat="1" ht="18.75" customHeight="1">
      <c r="A39" s="3"/>
      <c r="B39" s="839"/>
      <c r="C39" s="84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8"/>
      <c r="P39" s="68"/>
      <c r="Q39" s="1335"/>
      <c r="R39" s="2005"/>
      <c r="S39" s="2006" t="s">
        <v>174</v>
      </c>
      <c r="T39" s="1981"/>
      <c r="U39" s="1981"/>
      <c r="V39" s="1978">
        <v>197.66927089999967</v>
      </c>
      <c r="W39" s="1978">
        <v>409.19312230000145</v>
      </c>
      <c r="X39" s="1978">
        <v>606.8623932000022</v>
      </c>
      <c r="Y39" s="1981"/>
      <c r="Z39" s="1981"/>
      <c r="AA39" s="1978">
        <v>225.17083590000001</v>
      </c>
      <c r="AB39" s="1981"/>
      <c r="AC39" s="1978">
        <v>225.17083590000001</v>
      </c>
      <c r="AD39" s="1981"/>
      <c r="AE39" s="1981"/>
      <c r="AF39" s="1978">
        <v>422.84010679999807</v>
      </c>
      <c r="AG39" s="1978">
        <v>409.19312230000145</v>
      </c>
      <c r="AH39" s="1978">
        <v>832.03322910000372</v>
      </c>
      <c r="AI39" s="1942"/>
      <c r="AJ39" s="1942" t="s">
        <v>49</v>
      </c>
      <c r="AK39" s="1942">
        <v>134.70515599999999</v>
      </c>
      <c r="AL39" s="1942"/>
      <c r="AM39" s="1942"/>
      <c r="AN39" s="1942"/>
      <c r="AO39" s="1942"/>
      <c r="AP39" s="1942"/>
      <c r="AQ39" s="1942"/>
      <c r="AR39" s="1942"/>
      <c r="AS39" s="1942"/>
      <c r="AT39" s="1942"/>
      <c r="AU39" s="1942"/>
      <c r="AV39" s="1942"/>
      <c r="AW39" s="1942"/>
      <c r="AX39" s="1942"/>
      <c r="AY39" s="1942"/>
      <c r="AZ39" s="1942"/>
      <c r="BA39" s="1942"/>
      <c r="BB39" s="1942"/>
      <c r="BC39" s="1942"/>
      <c r="BD39" s="1942"/>
      <c r="BE39" s="1942"/>
      <c r="BF39" s="1942"/>
      <c r="BG39" s="1942"/>
      <c r="BH39" s="1942"/>
      <c r="BI39" s="1942"/>
      <c r="BJ39" s="1942"/>
      <c r="BK39" s="1942"/>
      <c r="BL39" s="1942"/>
      <c r="BM39" s="1942"/>
      <c r="BN39" s="1942"/>
      <c r="BO39" s="1942"/>
      <c r="BP39" s="1942"/>
      <c r="BQ39" s="1942"/>
      <c r="BR39" s="1942"/>
      <c r="BS39" s="1942"/>
      <c r="BT39" s="1942"/>
      <c r="BU39" s="1942"/>
      <c r="BV39" s="1942"/>
      <c r="BW39" s="1942"/>
      <c r="BX39" s="1942"/>
      <c r="BY39" s="1942"/>
      <c r="BZ39" s="1942"/>
      <c r="CA39" s="1942"/>
      <c r="CB39" s="1942"/>
      <c r="CC39" s="1942"/>
      <c r="CD39" s="1942"/>
      <c r="CE39" s="1942"/>
      <c r="CF39" s="1942"/>
    </row>
    <row r="40" spans="1:84" s="1" customFormat="1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81"/>
      <c r="P40" s="781"/>
      <c r="Q40" s="1335"/>
      <c r="R40" s="2005"/>
      <c r="S40" s="2006" t="s">
        <v>8</v>
      </c>
      <c r="T40" s="1981"/>
      <c r="U40" s="1981"/>
      <c r="V40" s="1978">
        <v>104.9639224999997</v>
      </c>
      <c r="W40" s="1978">
        <v>245.58776109999863</v>
      </c>
      <c r="X40" s="1978">
        <v>350.55168360000005</v>
      </c>
      <c r="Y40" s="1981"/>
      <c r="Z40" s="1981"/>
      <c r="AA40" s="1981"/>
      <c r="AB40" s="1981"/>
      <c r="AC40" s="1981"/>
      <c r="AD40" s="1981"/>
      <c r="AE40" s="1981"/>
      <c r="AF40" s="1978">
        <v>104.9639224999997</v>
      </c>
      <c r="AG40" s="1978">
        <v>245.58776109999863</v>
      </c>
      <c r="AH40" s="1978">
        <v>350.55168360000005</v>
      </c>
      <c r="AI40" s="1942"/>
      <c r="AJ40" s="1942" t="s">
        <v>331</v>
      </c>
      <c r="AK40" s="1942">
        <v>48.362742900000029</v>
      </c>
      <c r="AL40" s="1942"/>
      <c r="AM40" s="1942"/>
      <c r="AN40" s="1942"/>
      <c r="AO40" s="1942"/>
      <c r="AP40" s="1942"/>
      <c r="AQ40" s="1942"/>
      <c r="AR40" s="1942"/>
      <c r="AS40" s="1942"/>
      <c r="AT40" s="1942"/>
      <c r="AU40" s="1942"/>
      <c r="AV40" s="1942"/>
      <c r="AW40" s="1942"/>
      <c r="AX40" s="1942"/>
      <c r="AY40" s="1942"/>
      <c r="AZ40" s="1942"/>
      <c r="BA40" s="1942"/>
      <c r="BB40" s="1942"/>
      <c r="BC40" s="1942"/>
      <c r="BD40" s="1942"/>
      <c r="BE40" s="1942"/>
      <c r="BF40" s="1942"/>
      <c r="BG40" s="1942"/>
      <c r="BH40" s="1942"/>
      <c r="BI40" s="1942"/>
      <c r="BJ40" s="1942"/>
      <c r="BK40" s="1942"/>
      <c r="BL40" s="1942"/>
      <c r="BM40" s="1942"/>
      <c r="BN40" s="1942"/>
      <c r="BO40" s="1942"/>
      <c r="BP40" s="1942"/>
      <c r="BQ40" s="1942"/>
      <c r="BR40" s="1942"/>
      <c r="BS40" s="1942"/>
      <c r="BT40" s="1942"/>
      <c r="BU40" s="1942"/>
      <c r="BV40" s="1942"/>
      <c r="BW40" s="1942"/>
      <c r="BX40" s="1942"/>
      <c r="BY40" s="1942"/>
      <c r="BZ40" s="1942"/>
      <c r="CA40" s="1942"/>
      <c r="CB40" s="1942"/>
      <c r="CC40" s="1942"/>
      <c r="CD40" s="1942"/>
      <c r="CE40" s="1942"/>
      <c r="CF40" s="1942"/>
    </row>
    <row r="41" spans="1:84" s="1" customFormat="1" ht="18.75" customHeight="1">
      <c r="A41" s="3"/>
      <c r="B41" s="777" t="s">
        <v>164</v>
      </c>
      <c r="C41" s="77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781"/>
      <c r="P41" s="781"/>
      <c r="Q41" s="1335"/>
      <c r="R41" s="2005"/>
      <c r="S41" s="2006" t="s">
        <v>10</v>
      </c>
      <c r="T41" s="1981"/>
      <c r="U41" s="1981"/>
      <c r="V41" s="1978">
        <v>114.75072599999984</v>
      </c>
      <c r="W41" s="1978">
        <v>555.21911709999563</v>
      </c>
      <c r="X41" s="1978">
        <v>669.96984309999959</v>
      </c>
      <c r="Y41" s="1981"/>
      <c r="Z41" s="1978">
        <v>24.648775400000005</v>
      </c>
      <c r="AA41" s="1978">
        <v>14.486272600000003</v>
      </c>
      <c r="AB41" s="1981"/>
      <c r="AC41" s="1978">
        <v>39.135047999999998</v>
      </c>
      <c r="AD41" s="1981"/>
      <c r="AE41" s="1978">
        <v>24.648775400000005</v>
      </c>
      <c r="AF41" s="1978">
        <v>129.23699859999988</v>
      </c>
      <c r="AG41" s="1978">
        <v>555.21911709999563</v>
      </c>
      <c r="AH41" s="1978">
        <v>709.10489109996831</v>
      </c>
      <c r="AI41" s="1942"/>
      <c r="AJ41" s="1942" t="s">
        <v>327</v>
      </c>
      <c r="AK41" s="1942">
        <v>44.143633400000006</v>
      </c>
      <c r="AL41" s="1942"/>
      <c r="AM41" s="1942"/>
      <c r="AN41" s="1942"/>
      <c r="AO41" s="1942"/>
      <c r="AP41" s="1942"/>
      <c r="AQ41" s="1942"/>
      <c r="AR41" s="1942"/>
      <c r="AS41" s="1942"/>
      <c r="AT41" s="1942"/>
      <c r="AU41" s="1942"/>
      <c r="AV41" s="1942"/>
      <c r="AW41" s="1942"/>
      <c r="AX41" s="1942"/>
      <c r="AY41" s="1942"/>
      <c r="AZ41" s="1942"/>
      <c r="BA41" s="1942"/>
      <c r="BB41" s="1942"/>
      <c r="BC41" s="1942"/>
      <c r="BD41" s="1942"/>
      <c r="BE41" s="1942"/>
      <c r="BF41" s="1942"/>
      <c r="BG41" s="1942"/>
      <c r="BH41" s="1942"/>
      <c r="BI41" s="1942"/>
      <c r="BJ41" s="1942"/>
      <c r="BK41" s="1942"/>
      <c r="BL41" s="1942"/>
      <c r="BM41" s="1942"/>
      <c r="BN41" s="1942"/>
      <c r="BO41" s="1942"/>
      <c r="BP41" s="1942"/>
      <c r="BQ41" s="1942"/>
      <c r="BR41" s="1942"/>
      <c r="BS41" s="1942"/>
      <c r="BT41" s="1942"/>
      <c r="BU41" s="1942"/>
      <c r="BV41" s="1942"/>
      <c r="BW41" s="1942"/>
      <c r="BX41" s="1942"/>
      <c r="BY41" s="1942"/>
      <c r="BZ41" s="1942"/>
      <c r="CA41" s="1942"/>
      <c r="CB41" s="1942"/>
      <c r="CC41" s="1942"/>
      <c r="CD41" s="1942"/>
      <c r="CE41" s="1942"/>
      <c r="CF41" s="1942"/>
    </row>
    <row r="42" spans="1:84" s="1" customFormat="1" ht="18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781"/>
      <c r="P42" s="781"/>
      <c r="Q42" s="1335"/>
      <c r="R42" s="2005"/>
      <c r="S42" s="2006" t="s">
        <v>12</v>
      </c>
      <c r="T42" s="1981"/>
      <c r="U42" s="1981"/>
      <c r="V42" s="1978">
        <v>85.113333600000033</v>
      </c>
      <c r="W42" s="1978">
        <v>222.41727540000065</v>
      </c>
      <c r="X42" s="1978">
        <v>307.53060900000031</v>
      </c>
      <c r="Y42" s="1981"/>
      <c r="Z42" s="1981"/>
      <c r="AA42" s="1978">
        <v>9.2200999999999986</v>
      </c>
      <c r="AB42" s="1981"/>
      <c r="AC42" s="1978">
        <v>9.2200999999999986</v>
      </c>
      <c r="AD42" s="1981"/>
      <c r="AE42" s="1981"/>
      <c r="AF42" s="1978">
        <v>94.333433599999992</v>
      </c>
      <c r="AG42" s="1978">
        <v>222.41727540000065</v>
      </c>
      <c r="AH42" s="1978">
        <v>316.75070900000043</v>
      </c>
      <c r="AI42" s="1942"/>
      <c r="AJ42" s="1942" t="s">
        <v>24</v>
      </c>
      <c r="AK42" s="1942">
        <v>31.49907560000004</v>
      </c>
      <c r="AL42" s="1942"/>
      <c r="AM42" s="1942"/>
      <c r="AN42" s="1942"/>
      <c r="AO42" s="1942"/>
      <c r="AP42" s="1942"/>
      <c r="AQ42" s="1942"/>
      <c r="AR42" s="1942"/>
      <c r="AS42" s="1942"/>
      <c r="AT42" s="1942"/>
      <c r="AU42" s="1942"/>
      <c r="AV42" s="1942"/>
      <c r="AW42" s="1942"/>
      <c r="AX42" s="1942"/>
      <c r="AY42" s="1942"/>
      <c r="AZ42" s="1942"/>
      <c r="BA42" s="1942"/>
      <c r="BB42" s="1942"/>
      <c r="BC42" s="1942"/>
      <c r="BD42" s="1942"/>
      <c r="BE42" s="1942"/>
      <c r="BF42" s="1942"/>
      <c r="BG42" s="1942"/>
      <c r="BH42" s="1942"/>
      <c r="BI42" s="1942"/>
      <c r="BJ42" s="1942"/>
      <c r="BK42" s="1942"/>
      <c r="BL42" s="1942"/>
      <c r="BM42" s="1942"/>
      <c r="BN42" s="1942"/>
      <c r="BO42" s="1942"/>
      <c r="BP42" s="1942"/>
      <c r="BQ42" s="1942"/>
      <c r="BR42" s="1942"/>
      <c r="BS42" s="1942"/>
      <c r="BT42" s="1942"/>
      <c r="BU42" s="1942"/>
      <c r="BV42" s="1942"/>
      <c r="BW42" s="1942"/>
      <c r="BX42" s="1942"/>
      <c r="BY42" s="1942"/>
      <c r="BZ42" s="1942"/>
      <c r="CA42" s="1942"/>
      <c r="CB42" s="1942"/>
      <c r="CC42" s="1942"/>
      <c r="CD42" s="1942"/>
      <c r="CE42" s="1942"/>
      <c r="CF42" s="1942"/>
    </row>
    <row r="43" spans="1:84" s="1" customFormat="1" ht="18.75" customHeight="1">
      <c r="A43" s="3"/>
      <c r="B43" s="1775" t="s">
        <v>0</v>
      </c>
      <c r="C43" s="1778" t="s">
        <v>1</v>
      </c>
      <c r="D43" s="1781" t="s">
        <v>40</v>
      </c>
      <c r="E43" s="1782"/>
      <c r="F43" s="1782"/>
      <c r="G43" s="1782"/>
      <c r="H43" s="1782"/>
      <c r="I43" s="1782"/>
      <c r="J43" s="1782"/>
      <c r="K43" s="1782"/>
      <c r="L43" s="1782"/>
      <c r="M43" s="1783"/>
      <c r="N43" s="1787" t="s">
        <v>41</v>
      </c>
      <c r="O43" s="781"/>
      <c r="P43" s="3"/>
      <c r="Q43" s="1335"/>
      <c r="R43" s="2005"/>
      <c r="S43" s="2006" t="s">
        <v>14</v>
      </c>
      <c r="T43" s="1978">
        <v>1.7498690000000001</v>
      </c>
      <c r="U43" s="1978">
        <v>0.13819290000000001</v>
      </c>
      <c r="V43" s="1978">
        <v>130.00622650000017</v>
      </c>
      <c r="W43" s="1978">
        <v>791.57048349999479</v>
      </c>
      <c r="X43" s="1978">
        <v>923.46477189998279</v>
      </c>
      <c r="Y43" s="1981"/>
      <c r="Z43" s="1981"/>
      <c r="AA43" s="1978">
        <v>5.4099851999999995</v>
      </c>
      <c r="AB43" s="1981"/>
      <c r="AC43" s="1978">
        <v>5.4099851999999995</v>
      </c>
      <c r="AD43" s="1978">
        <v>1.7498690000000001</v>
      </c>
      <c r="AE43" s="1978">
        <v>0.13819290000000001</v>
      </c>
      <c r="AF43" s="1978">
        <v>135.41621169999974</v>
      </c>
      <c r="AG43" s="1978">
        <v>791.57048349999479</v>
      </c>
      <c r="AH43" s="1978">
        <v>928.87475710000228</v>
      </c>
      <c r="AI43" s="1942"/>
      <c r="AJ43" s="1942" t="s">
        <v>264</v>
      </c>
      <c r="AK43" s="1942">
        <v>23.968109399999939</v>
      </c>
      <c r="AL43" s="1942"/>
      <c r="AM43" s="1942"/>
      <c r="AN43" s="1942"/>
      <c r="AO43" s="1942"/>
      <c r="AP43" s="1942"/>
      <c r="AQ43" s="1942"/>
      <c r="AR43" s="1942"/>
      <c r="AS43" s="1942"/>
      <c r="AT43" s="1942"/>
      <c r="AU43" s="1942"/>
      <c r="AV43" s="1942"/>
      <c r="AW43" s="1942"/>
      <c r="AX43" s="1942"/>
      <c r="AY43" s="1942"/>
      <c r="AZ43" s="1942"/>
      <c r="BA43" s="1942"/>
      <c r="BB43" s="1942"/>
      <c r="BC43" s="1942"/>
      <c r="BD43" s="1942"/>
      <c r="BE43" s="1942"/>
      <c r="BF43" s="1942"/>
      <c r="BG43" s="1942"/>
      <c r="BH43" s="1942"/>
      <c r="BI43" s="1942"/>
      <c r="BJ43" s="1942"/>
      <c r="BK43" s="1942"/>
      <c r="BL43" s="1942"/>
      <c r="BM43" s="1942"/>
      <c r="BN43" s="1942"/>
      <c r="BO43" s="1942"/>
      <c r="BP43" s="1942"/>
      <c r="BQ43" s="1942"/>
      <c r="BR43" s="1942"/>
      <c r="BS43" s="1942"/>
      <c r="BT43" s="1942"/>
      <c r="BU43" s="1942"/>
      <c r="BV43" s="1942"/>
      <c r="BW43" s="1942"/>
      <c r="BX43" s="1942"/>
      <c r="BY43" s="1942"/>
      <c r="BZ43" s="1942"/>
      <c r="CA43" s="1942"/>
      <c r="CB43" s="1942"/>
      <c r="CC43" s="1942"/>
      <c r="CD43" s="1942"/>
      <c r="CE43" s="1942"/>
      <c r="CF43" s="1942"/>
    </row>
    <row r="44" spans="1:84" s="1" customFormat="1" ht="18.75" customHeight="1">
      <c r="A44" s="3"/>
      <c r="B44" s="1776"/>
      <c r="C44" s="1779"/>
      <c r="D44" s="1784" t="s">
        <v>42</v>
      </c>
      <c r="E44" s="1785"/>
      <c r="F44" s="1785"/>
      <c r="G44" s="1785"/>
      <c r="H44" s="1786"/>
      <c r="I44" s="1784" t="s">
        <v>43</v>
      </c>
      <c r="J44" s="1785"/>
      <c r="K44" s="1785"/>
      <c r="L44" s="1785"/>
      <c r="M44" s="1786"/>
      <c r="N44" s="1788"/>
      <c r="O44" s="781"/>
      <c r="P44" s="3"/>
      <c r="Q44" s="1335"/>
      <c r="R44" s="2005"/>
      <c r="S44" s="2006" t="s">
        <v>16</v>
      </c>
      <c r="T44" s="1981"/>
      <c r="U44" s="1981"/>
      <c r="V44" s="1978">
        <v>262.77541580000167</v>
      </c>
      <c r="W44" s="1978">
        <v>664.29180666999162</v>
      </c>
      <c r="X44" s="1978">
        <v>927.06722246999504</v>
      </c>
      <c r="Y44" s="1981"/>
      <c r="Z44" s="1978">
        <v>6.7053149000000012</v>
      </c>
      <c r="AA44" s="1978">
        <v>318.35726279999977</v>
      </c>
      <c r="AB44" s="1981"/>
      <c r="AC44" s="1978">
        <v>325.06257770000002</v>
      </c>
      <c r="AD44" s="1981"/>
      <c r="AE44" s="1978">
        <v>6.7053149000000012</v>
      </c>
      <c r="AF44" s="1978">
        <v>581.13267860000099</v>
      </c>
      <c r="AG44" s="1978">
        <v>664.29180666999162</v>
      </c>
      <c r="AH44" s="1978">
        <v>1252.129800170005</v>
      </c>
      <c r="AI44" s="1942"/>
      <c r="AJ44" s="1942" t="s">
        <v>242</v>
      </c>
      <c r="AK44" s="1942">
        <v>20.782664</v>
      </c>
      <c r="AL44" s="1942"/>
      <c r="AM44" s="1942"/>
      <c r="AN44" s="1942"/>
      <c r="AO44" s="1942"/>
      <c r="AP44" s="1942"/>
      <c r="AQ44" s="1942"/>
      <c r="AR44" s="1942"/>
      <c r="AS44" s="1942"/>
      <c r="AT44" s="1942"/>
      <c r="AU44" s="1942"/>
      <c r="AV44" s="1942"/>
      <c r="AW44" s="1942"/>
      <c r="AX44" s="1942"/>
      <c r="AY44" s="1942"/>
      <c r="AZ44" s="1942"/>
      <c r="BA44" s="1942"/>
      <c r="BB44" s="1942"/>
      <c r="BC44" s="1942"/>
      <c r="BD44" s="1942"/>
      <c r="BE44" s="1942"/>
      <c r="BF44" s="1942"/>
      <c r="BG44" s="1942"/>
      <c r="BH44" s="1942"/>
      <c r="BI44" s="1942"/>
      <c r="BJ44" s="1942"/>
      <c r="BK44" s="1942"/>
      <c r="BL44" s="1942"/>
      <c r="BM44" s="1942"/>
      <c r="BN44" s="1942"/>
      <c r="BO44" s="1942"/>
      <c r="BP44" s="1942"/>
      <c r="BQ44" s="1942"/>
      <c r="BR44" s="1942"/>
      <c r="BS44" s="1942"/>
      <c r="BT44" s="1942"/>
      <c r="BU44" s="1942"/>
      <c r="BV44" s="1942"/>
      <c r="BW44" s="1942"/>
      <c r="BX44" s="1942"/>
      <c r="BY44" s="1942"/>
      <c r="BZ44" s="1942"/>
      <c r="CA44" s="1942"/>
      <c r="CB44" s="1942"/>
      <c r="CC44" s="1942"/>
      <c r="CD44" s="1942"/>
      <c r="CE44" s="1942"/>
      <c r="CF44" s="1942"/>
    </row>
    <row r="45" spans="1:84" s="1" customFormat="1" ht="18.75" customHeight="1" thickBot="1">
      <c r="A45" s="3"/>
      <c r="B45" s="1777"/>
      <c r="C45" s="1780"/>
      <c r="D45" s="1548" t="s">
        <v>44</v>
      </c>
      <c r="E45" s="1549" t="s">
        <v>45</v>
      </c>
      <c r="F45" s="1549" t="s">
        <v>46</v>
      </c>
      <c r="G45" s="1550" t="s">
        <v>47</v>
      </c>
      <c r="H45" s="1551" t="s">
        <v>48</v>
      </c>
      <c r="I45" s="1552" t="s">
        <v>44</v>
      </c>
      <c r="J45" s="1552" t="s">
        <v>45</v>
      </c>
      <c r="K45" s="1552" t="s">
        <v>46</v>
      </c>
      <c r="L45" s="1552" t="s">
        <v>47</v>
      </c>
      <c r="M45" s="1551" t="s">
        <v>48</v>
      </c>
      <c r="N45" s="1789"/>
      <c r="O45" s="781"/>
      <c r="P45" s="781"/>
      <c r="Q45" s="1335"/>
      <c r="R45" s="2005"/>
      <c r="S45" s="2006" t="s">
        <v>19</v>
      </c>
      <c r="T45" s="1981"/>
      <c r="U45" s="1981"/>
      <c r="V45" s="1978">
        <v>150.79707969999976</v>
      </c>
      <c r="W45" s="1978">
        <v>551.60747947000061</v>
      </c>
      <c r="X45" s="1978">
        <v>702.40455917000156</v>
      </c>
      <c r="Y45" s="1981"/>
      <c r="Z45" s="1981"/>
      <c r="AA45" s="1978">
        <v>120.68161490000007</v>
      </c>
      <c r="AB45" s="1978">
        <v>2.9867100000000001E-2</v>
      </c>
      <c r="AC45" s="1978">
        <v>120.71148200000002</v>
      </c>
      <c r="AD45" s="1981"/>
      <c r="AE45" s="1981"/>
      <c r="AF45" s="1978">
        <v>271.47869459999941</v>
      </c>
      <c r="AG45" s="1978">
        <v>551.63734657000225</v>
      </c>
      <c r="AH45" s="1978">
        <v>823.11604116999581</v>
      </c>
      <c r="AI45" s="1942"/>
      <c r="AJ45" s="1942" t="s">
        <v>337</v>
      </c>
      <c r="AK45" s="1942">
        <v>19.183445800000005</v>
      </c>
      <c r="AL45" s="1942"/>
      <c r="AM45" s="1942"/>
      <c r="AN45" s="1942"/>
      <c r="AO45" s="1942"/>
      <c r="AP45" s="1942"/>
      <c r="AQ45" s="1942"/>
      <c r="AR45" s="1942"/>
      <c r="AS45" s="1942"/>
      <c r="AT45" s="1942"/>
      <c r="AU45" s="1942"/>
      <c r="AV45" s="1942"/>
      <c r="AW45" s="1942"/>
      <c r="AX45" s="1942"/>
      <c r="AY45" s="1942"/>
      <c r="AZ45" s="1942"/>
      <c r="BA45" s="1942"/>
      <c r="BB45" s="1942"/>
      <c r="BC45" s="1942"/>
      <c r="BD45" s="1942"/>
      <c r="BE45" s="1942"/>
      <c r="BF45" s="1942"/>
      <c r="BG45" s="1942"/>
      <c r="BH45" s="1942"/>
      <c r="BI45" s="1942"/>
      <c r="BJ45" s="1942"/>
      <c r="BK45" s="1942"/>
      <c r="BL45" s="1942"/>
      <c r="BM45" s="1942"/>
      <c r="BN45" s="1942"/>
      <c r="BO45" s="1942"/>
      <c r="BP45" s="1942"/>
      <c r="BQ45" s="1942"/>
      <c r="BR45" s="1942"/>
      <c r="BS45" s="1942"/>
      <c r="BT45" s="1942"/>
      <c r="BU45" s="1942"/>
      <c r="BV45" s="1942"/>
      <c r="BW45" s="1942"/>
      <c r="BX45" s="1942"/>
      <c r="BY45" s="1942"/>
      <c r="BZ45" s="1942"/>
      <c r="CA45" s="1942"/>
      <c r="CB45" s="1942"/>
      <c r="CC45" s="1942"/>
      <c r="CD45" s="1942"/>
      <c r="CE45" s="1942"/>
      <c r="CF45" s="1942"/>
    </row>
    <row r="46" spans="1:84" s="1" customFormat="1" ht="18.75" customHeight="1">
      <c r="A46" s="3"/>
      <c r="B46" s="69">
        <v>1</v>
      </c>
      <c r="C46" s="542" t="s">
        <v>234</v>
      </c>
      <c r="D46" s="295"/>
      <c r="E46" s="297"/>
      <c r="F46" s="296">
        <v>89.215852299999938</v>
      </c>
      <c r="G46" s="294">
        <v>6.3378346000000034</v>
      </c>
      <c r="H46" s="994">
        <f>+SUM(D46:G46)</f>
        <v>95.553686899999946</v>
      </c>
      <c r="I46" s="295"/>
      <c r="J46" s="296">
        <v>5.8204981999999994</v>
      </c>
      <c r="K46" s="296">
        <v>300.3222944000002</v>
      </c>
      <c r="L46" s="294"/>
      <c r="M46" s="825">
        <f>+SUM(I46:L46)</f>
        <v>306.14279260000018</v>
      </c>
      <c r="N46" s="503">
        <f>+M46+H46</f>
        <v>401.69647950000012</v>
      </c>
      <c r="O46" s="781"/>
      <c r="P46" s="3"/>
      <c r="Q46" s="1335"/>
      <c r="R46" s="2005"/>
      <c r="S46" s="2006" t="s">
        <v>20</v>
      </c>
      <c r="T46" s="1981"/>
      <c r="U46" s="1981"/>
      <c r="V46" s="1978">
        <v>102.64419760000008</v>
      </c>
      <c r="W46" s="1978">
        <v>254.63415000999768</v>
      </c>
      <c r="X46" s="1978">
        <v>357.27834760999792</v>
      </c>
      <c r="Y46" s="1981"/>
      <c r="Z46" s="1981"/>
      <c r="AA46" s="1978">
        <v>43.83597739999999</v>
      </c>
      <c r="AB46" s="1981"/>
      <c r="AC46" s="1978">
        <v>43.83597739999999</v>
      </c>
      <c r="AD46" s="1981"/>
      <c r="AE46" s="1981"/>
      <c r="AF46" s="1978">
        <v>146.48017500000014</v>
      </c>
      <c r="AG46" s="1978">
        <v>254.63415000999768</v>
      </c>
      <c r="AH46" s="1978">
        <v>401.11432500999786</v>
      </c>
      <c r="AI46" s="1942"/>
      <c r="AJ46" s="1942" t="s">
        <v>26</v>
      </c>
      <c r="AK46" s="1942">
        <v>18.195108899999987</v>
      </c>
      <c r="AL46" s="1942"/>
      <c r="AM46" s="1942"/>
      <c r="AN46" s="1942"/>
      <c r="AO46" s="1942"/>
      <c r="AP46" s="1942"/>
      <c r="AQ46" s="1942"/>
      <c r="AR46" s="1942"/>
      <c r="AS46" s="1942"/>
      <c r="AT46" s="1942"/>
      <c r="AU46" s="1942"/>
      <c r="AV46" s="1942"/>
      <c r="AW46" s="1942"/>
      <c r="AX46" s="1942"/>
      <c r="AY46" s="1942"/>
      <c r="AZ46" s="1942"/>
      <c r="BA46" s="1942"/>
      <c r="BB46" s="1942"/>
      <c r="BC46" s="1942"/>
      <c r="BD46" s="1942"/>
      <c r="BE46" s="1942"/>
      <c r="BF46" s="1942"/>
      <c r="BG46" s="1942"/>
      <c r="BH46" s="1942"/>
      <c r="BI46" s="1942"/>
      <c r="BJ46" s="1942"/>
      <c r="BK46" s="1942"/>
      <c r="BL46" s="1942"/>
      <c r="BM46" s="1942"/>
      <c r="BN46" s="1942"/>
      <c r="BO46" s="1942"/>
      <c r="BP46" s="1942"/>
      <c r="BQ46" s="1942"/>
      <c r="BR46" s="1942"/>
      <c r="BS46" s="1942"/>
      <c r="BT46" s="1942"/>
      <c r="BU46" s="1942"/>
      <c r="BV46" s="1942"/>
      <c r="BW46" s="1942"/>
      <c r="BX46" s="1942"/>
      <c r="BY46" s="1942"/>
      <c r="BZ46" s="1942"/>
      <c r="CA46" s="1942"/>
      <c r="CB46" s="1942"/>
      <c r="CC46" s="1942"/>
      <c r="CD46" s="1942"/>
      <c r="CE46" s="1942"/>
      <c r="CF46" s="1942"/>
    </row>
    <row r="47" spans="1:84" s="1" customFormat="1" ht="18.75" customHeight="1">
      <c r="A47" s="3"/>
      <c r="B47" s="69">
        <v>2</v>
      </c>
      <c r="C47" s="542" t="s">
        <v>259</v>
      </c>
      <c r="D47" s="295"/>
      <c r="E47" s="297"/>
      <c r="F47" s="296">
        <v>0.24422340000000001</v>
      </c>
      <c r="G47" s="294">
        <v>3.169937099999999</v>
      </c>
      <c r="H47" s="994">
        <f t="shared" ref="H47:H68" si="6">+SUM(D47:G47)</f>
        <v>3.414160499999999</v>
      </c>
      <c r="I47" s="295"/>
      <c r="J47" s="296"/>
      <c r="K47" s="296"/>
      <c r="L47" s="294"/>
      <c r="M47" s="825">
        <f t="shared" ref="M47:M68" si="7">+SUM(I47:L47)</f>
        <v>0</v>
      </c>
      <c r="N47" s="503">
        <f t="shared" ref="N47:N68" si="8">+M47+H47</f>
        <v>3.414160499999999</v>
      </c>
      <c r="O47" s="781"/>
      <c r="P47" s="3"/>
      <c r="Q47" s="1335"/>
      <c r="R47" s="2005"/>
      <c r="S47" s="2006" t="s">
        <v>325</v>
      </c>
      <c r="T47" s="1981"/>
      <c r="U47" s="1981"/>
      <c r="V47" s="1978">
        <v>6.5492000000000009E-2</v>
      </c>
      <c r="W47" s="1978">
        <v>2.0252969999999992</v>
      </c>
      <c r="X47" s="1978">
        <v>2.0907889999999996</v>
      </c>
      <c r="Y47" s="1981"/>
      <c r="Z47" s="1981"/>
      <c r="AA47" s="1981"/>
      <c r="AB47" s="1981"/>
      <c r="AC47" s="1981"/>
      <c r="AD47" s="1981"/>
      <c r="AE47" s="1981"/>
      <c r="AF47" s="1978">
        <v>6.5492000000000009E-2</v>
      </c>
      <c r="AG47" s="1978">
        <v>2.0252969999999992</v>
      </c>
      <c r="AH47" s="1978">
        <v>2.0907889999999996</v>
      </c>
      <c r="AI47" s="1942"/>
      <c r="AJ47" s="1942" t="s">
        <v>295</v>
      </c>
      <c r="AK47" s="1942">
        <v>16.176094600000003</v>
      </c>
      <c r="AL47" s="1942"/>
      <c r="AM47" s="1942"/>
      <c r="AN47" s="1942"/>
      <c r="AO47" s="1942"/>
      <c r="AP47" s="1942"/>
      <c r="AQ47" s="1942"/>
      <c r="AR47" s="1942"/>
      <c r="AS47" s="1942"/>
      <c r="AT47" s="1942"/>
      <c r="AU47" s="1942"/>
      <c r="AV47" s="1942"/>
      <c r="AW47" s="1942"/>
      <c r="AX47" s="1942"/>
      <c r="AY47" s="1942"/>
      <c r="AZ47" s="1942"/>
      <c r="BA47" s="1942"/>
      <c r="BB47" s="1942"/>
      <c r="BC47" s="1942"/>
      <c r="BD47" s="1942"/>
      <c r="BE47" s="1942"/>
      <c r="BF47" s="1942"/>
      <c r="BG47" s="1942"/>
      <c r="BH47" s="1942"/>
      <c r="BI47" s="1942"/>
      <c r="BJ47" s="1942"/>
      <c r="BK47" s="1942"/>
      <c r="BL47" s="1942"/>
      <c r="BM47" s="1942"/>
      <c r="BN47" s="1942"/>
      <c r="BO47" s="1942"/>
      <c r="BP47" s="1942"/>
      <c r="BQ47" s="1942"/>
      <c r="BR47" s="1942"/>
      <c r="BS47" s="1942"/>
      <c r="BT47" s="1942"/>
      <c r="BU47" s="1942"/>
      <c r="BV47" s="1942"/>
      <c r="BW47" s="1942"/>
      <c r="BX47" s="1942"/>
      <c r="BY47" s="1942"/>
      <c r="BZ47" s="1942"/>
      <c r="CA47" s="1942"/>
      <c r="CB47" s="1942"/>
      <c r="CC47" s="1942"/>
      <c r="CD47" s="1942"/>
      <c r="CE47" s="1942"/>
      <c r="CF47" s="1942"/>
    </row>
    <row r="48" spans="1:84" s="1" customFormat="1" ht="18.75" customHeight="1">
      <c r="A48" s="3"/>
      <c r="B48" s="69">
        <v>3</v>
      </c>
      <c r="C48" s="542" t="s">
        <v>174</v>
      </c>
      <c r="D48" s="295"/>
      <c r="E48" s="297"/>
      <c r="F48" s="296">
        <v>197.66927089999967</v>
      </c>
      <c r="G48" s="294">
        <v>409.19312230000145</v>
      </c>
      <c r="H48" s="994">
        <f t="shared" si="6"/>
        <v>606.86239320000118</v>
      </c>
      <c r="I48" s="295"/>
      <c r="J48" s="296"/>
      <c r="K48" s="296">
        <v>225.17083590000001</v>
      </c>
      <c r="L48" s="294"/>
      <c r="M48" s="825">
        <f t="shared" si="7"/>
        <v>225.17083590000001</v>
      </c>
      <c r="N48" s="503">
        <f t="shared" si="8"/>
        <v>832.03322910000122</v>
      </c>
      <c r="O48" s="781"/>
      <c r="P48" s="781"/>
      <c r="Q48" s="1335"/>
      <c r="R48" s="2005"/>
      <c r="S48" s="2006" t="s">
        <v>261</v>
      </c>
      <c r="T48" s="1981"/>
      <c r="U48" s="1981"/>
      <c r="V48" s="1981"/>
      <c r="W48" s="1978">
        <v>3.6854842000000061</v>
      </c>
      <c r="X48" s="1978">
        <v>3.6854842000000061</v>
      </c>
      <c r="Y48" s="1981"/>
      <c r="Z48" s="1981"/>
      <c r="AA48" s="1981"/>
      <c r="AB48" s="1981"/>
      <c r="AC48" s="1981"/>
      <c r="AD48" s="1981"/>
      <c r="AE48" s="1981"/>
      <c r="AF48" s="1981"/>
      <c r="AG48" s="1978">
        <v>3.6854842000000061</v>
      </c>
      <c r="AH48" s="1978">
        <v>3.6854842000000061</v>
      </c>
      <c r="AI48" s="1942"/>
      <c r="AJ48" s="1942" t="s">
        <v>239</v>
      </c>
      <c r="AK48" s="1942">
        <v>15.765036700000001</v>
      </c>
      <c r="AL48" s="1942"/>
      <c r="AM48" s="1942"/>
      <c r="AN48" s="1942"/>
      <c r="AO48" s="1942"/>
      <c r="AP48" s="1942"/>
      <c r="AQ48" s="1942"/>
      <c r="AR48" s="1942"/>
      <c r="AS48" s="1942"/>
      <c r="AT48" s="1942"/>
      <c r="AU48" s="1942"/>
      <c r="AV48" s="1942"/>
      <c r="AW48" s="1942"/>
      <c r="AX48" s="1942"/>
      <c r="AY48" s="1942"/>
      <c r="AZ48" s="1942"/>
      <c r="BA48" s="1942"/>
      <c r="BB48" s="1942"/>
      <c r="BC48" s="1942"/>
      <c r="BD48" s="1942"/>
      <c r="BE48" s="1942"/>
      <c r="BF48" s="1942"/>
      <c r="BG48" s="1942"/>
      <c r="BH48" s="1942"/>
      <c r="BI48" s="1942"/>
      <c r="BJ48" s="1942"/>
      <c r="BK48" s="1942"/>
      <c r="BL48" s="1942"/>
      <c r="BM48" s="1942"/>
      <c r="BN48" s="1942"/>
      <c r="BO48" s="1942"/>
      <c r="BP48" s="1942"/>
      <c r="BQ48" s="1942"/>
      <c r="BR48" s="1942"/>
      <c r="BS48" s="1942"/>
      <c r="BT48" s="1942"/>
      <c r="BU48" s="1942"/>
      <c r="BV48" s="1942"/>
      <c r="BW48" s="1942"/>
      <c r="BX48" s="1942"/>
      <c r="BY48" s="1942"/>
      <c r="BZ48" s="1942"/>
      <c r="CA48" s="1942"/>
      <c r="CB48" s="1942"/>
      <c r="CC48" s="1942"/>
      <c r="CD48" s="1942"/>
      <c r="CE48" s="1942"/>
      <c r="CF48" s="1942"/>
    </row>
    <row r="49" spans="1:84" s="1" customFormat="1" ht="18.75" customHeight="1">
      <c r="A49" s="3"/>
      <c r="B49" s="69">
        <v>4</v>
      </c>
      <c r="C49" s="542" t="s">
        <v>4</v>
      </c>
      <c r="D49" s="295"/>
      <c r="E49" s="297"/>
      <c r="F49" s="296">
        <v>179.25134470000074</v>
      </c>
      <c r="G49" s="294">
        <v>648.63735470000688</v>
      </c>
      <c r="H49" s="994">
        <f t="shared" si="6"/>
        <v>827.88869940000768</v>
      </c>
      <c r="I49" s="295"/>
      <c r="J49" s="296">
        <v>38.560870000000001</v>
      </c>
      <c r="K49" s="296">
        <v>73.636144099999996</v>
      </c>
      <c r="L49" s="294"/>
      <c r="M49" s="825">
        <f t="shared" si="7"/>
        <v>112.19701409999999</v>
      </c>
      <c r="N49" s="503">
        <f t="shared" si="8"/>
        <v>940.08571350000761</v>
      </c>
      <c r="O49" s="781"/>
      <c r="P49" s="781"/>
      <c r="Q49" s="1335"/>
      <c r="R49" s="2005"/>
      <c r="S49" s="2006" t="s">
        <v>22</v>
      </c>
      <c r="T49" s="1981"/>
      <c r="U49" s="1981"/>
      <c r="V49" s="1978">
        <v>4.8224233400000012</v>
      </c>
      <c r="W49" s="1978">
        <v>10.371577730000007</v>
      </c>
      <c r="X49" s="1978">
        <v>15.194001070000036</v>
      </c>
      <c r="Y49" s="1981"/>
      <c r="Z49" s="1981"/>
      <c r="AA49" s="1981"/>
      <c r="AB49" s="1981"/>
      <c r="AC49" s="1981"/>
      <c r="AD49" s="1981"/>
      <c r="AE49" s="1981"/>
      <c r="AF49" s="1978">
        <v>4.8224233400000012</v>
      </c>
      <c r="AG49" s="1978">
        <v>10.371577730000007</v>
      </c>
      <c r="AH49" s="1978">
        <v>15.194001070000036</v>
      </c>
      <c r="AI49" s="1942"/>
      <c r="AJ49" s="1942" t="s">
        <v>22</v>
      </c>
      <c r="AK49" s="1942">
        <v>15.194001070000036</v>
      </c>
      <c r="AL49" s="1942"/>
      <c r="AM49" s="1942"/>
      <c r="AN49" s="1942"/>
      <c r="AO49" s="1942"/>
      <c r="AP49" s="1942"/>
      <c r="AQ49" s="1942"/>
      <c r="AR49" s="1942"/>
      <c r="AS49" s="1942"/>
      <c r="AT49" s="1942"/>
      <c r="AU49" s="1942"/>
      <c r="AV49" s="1942"/>
      <c r="AW49" s="1942"/>
      <c r="AX49" s="1942"/>
      <c r="AY49" s="1942"/>
      <c r="AZ49" s="1942"/>
      <c r="BA49" s="1942"/>
      <c r="BB49" s="1942"/>
      <c r="BC49" s="1942"/>
      <c r="BD49" s="1942"/>
      <c r="BE49" s="1942"/>
      <c r="BF49" s="1942"/>
      <c r="BG49" s="1942"/>
      <c r="BH49" s="1942"/>
      <c r="BI49" s="1942"/>
      <c r="BJ49" s="1942"/>
      <c r="BK49" s="1942"/>
      <c r="BL49" s="1942"/>
      <c r="BM49" s="1942"/>
      <c r="BN49" s="1942"/>
      <c r="BO49" s="1942"/>
      <c r="BP49" s="1942"/>
      <c r="BQ49" s="1942"/>
      <c r="BR49" s="1942"/>
      <c r="BS49" s="1942"/>
      <c r="BT49" s="1942"/>
      <c r="BU49" s="1942"/>
      <c r="BV49" s="1942"/>
      <c r="BW49" s="1942"/>
      <c r="BX49" s="1942"/>
      <c r="BY49" s="1942"/>
      <c r="BZ49" s="1942"/>
      <c r="CA49" s="1942"/>
      <c r="CB49" s="1942"/>
      <c r="CC49" s="1942"/>
      <c r="CD49" s="1942"/>
      <c r="CE49" s="1942"/>
      <c r="CF49" s="1942"/>
    </row>
    <row r="50" spans="1:84" s="1" customFormat="1" ht="18.75" customHeight="1">
      <c r="A50" s="3"/>
      <c r="B50" s="69">
        <v>5</v>
      </c>
      <c r="C50" s="542" t="s">
        <v>6</v>
      </c>
      <c r="D50" s="295"/>
      <c r="E50" s="297"/>
      <c r="F50" s="296">
        <v>0.21741489999999997</v>
      </c>
      <c r="G50" s="294">
        <v>3.5978033999999997</v>
      </c>
      <c r="H50" s="994">
        <f t="shared" si="6"/>
        <v>3.8152182999999997</v>
      </c>
      <c r="I50" s="295"/>
      <c r="J50" s="296"/>
      <c r="K50" s="296"/>
      <c r="L50" s="294"/>
      <c r="M50" s="825">
        <f t="shared" si="7"/>
        <v>0</v>
      </c>
      <c r="N50" s="503">
        <f t="shared" si="8"/>
        <v>3.8152182999999997</v>
      </c>
      <c r="O50" s="781"/>
      <c r="P50" s="781"/>
      <c r="Q50" s="1335"/>
      <c r="R50" s="2005"/>
      <c r="S50" s="2006" t="s">
        <v>24</v>
      </c>
      <c r="T50" s="1981"/>
      <c r="U50" s="1981"/>
      <c r="V50" s="1978">
        <v>4.5536051000000004</v>
      </c>
      <c r="W50" s="1978">
        <v>24.256376900000028</v>
      </c>
      <c r="X50" s="1978">
        <v>28.809981999999867</v>
      </c>
      <c r="Y50" s="1981"/>
      <c r="Z50" s="1981"/>
      <c r="AA50" s="1978">
        <v>2.6890936000000001</v>
      </c>
      <c r="AB50" s="1981"/>
      <c r="AC50" s="1978">
        <v>2.6890936000000001</v>
      </c>
      <c r="AD50" s="1981"/>
      <c r="AE50" s="1981"/>
      <c r="AF50" s="1978">
        <v>7.2426986999999983</v>
      </c>
      <c r="AG50" s="1978">
        <v>24.256376900000028</v>
      </c>
      <c r="AH50" s="1978">
        <v>31.49907560000004</v>
      </c>
      <c r="AI50" s="1942"/>
      <c r="AJ50" s="1942" t="s">
        <v>30</v>
      </c>
      <c r="AK50" s="1942">
        <v>13.290306499999991</v>
      </c>
      <c r="AL50" s="1942"/>
      <c r="AM50" s="1942"/>
      <c r="AN50" s="1942"/>
      <c r="AO50" s="1942"/>
      <c r="AP50" s="1942"/>
      <c r="AQ50" s="1942"/>
      <c r="AR50" s="1942"/>
      <c r="AS50" s="1942"/>
      <c r="AT50" s="1942"/>
      <c r="AU50" s="1942"/>
      <c r="AV50" s="1942"/>
      <c r="AW50" s="1942"/>
      <c r="AX50" s="1942"/>
      <c r="AY50" s="1942"/>
      <c r="AZ50" s="1942"/>
      <c r="BA50" s="1942"/>
      <c r="BB50" s="1942"/>
      <c r="BC50" s="1942"/>
      <c r="BD50" s="1942"/>
      <c r="BE50" s="1942"/>
      <c r="BF50" s="1942"/>
      <c r="BG50" s="1942"/>
      <c r="BH50" s="1942"/>
      <c r="BI50" s="1942"/>
      <c r="BJ50" s="1942"/>
      <c r="BK50" s="1942"/>
      <c r="BL50" s="1942"/>
      <c r="BM50" s="1942"/>
      <c r="BN50" s="1942"/>
      <c r="BO50" s="1942"/>
      <c r="BP50" s="1942"/>
      <c r="BQ50" s="1942"/>
      <c r="BR50" s="1942"/>
      <c r="BS50" s="1942"/>
      <c r="BT50" s="1942"/>
      <c r="BU50" s="1942"/>
      <c r="BV50" s="1942"/>
      <c r="BW50" s="1942"/>
      <c r="BX50" s="1942"/>
      <c r="BY50" s="1942"/>
      <c r="BZ50" s="1942"/>
      <c r="CA50" s="1942"/>
      <c r="CB50" s="1942"/>
      <c r="CC50" s="1942"/>
      <c r="CD50" s="1942"/>
      <c r="CE50" s="1942"/>
      <c r="CF50" s="1942"/>
    </row>
    <row r="51" spans="1:84" s="1" customFormat="1" ht="18.75" customHeight="1">
      <c r="A51" s="3"/>
      <c r="B51" s="69">
        <v>6</v>
      </c>
      <c r="C51" s="542" t="s">
        <v>8</v>
      </c>
      <c r="D51" s="295"/>
      <c r="E51" s="297"/>
      <c r="F51" s="296">
        <v>104.9639224999997</v>
      </c>
      <c r="G51" s="294">
        <v>245.58776109999863</v>
      </c>
      <c r="H51" s="994">
        <f t="shared" si="6"/>
        <v>350.55168359999834</v>
      </c>
      <c r="I51" s="295"/>
      <c r="J51" s="296"/>
      <c r="K51" s="296"/>
      <c r="L51" s="294"/>
      <c r="M51" s="825">
        <f t="shared" si="7"/>
        <v>0</v>
      </c>
      <c r="N51" s="503">
        <f t="shared" si="8"/>
        <v>350.55168359999834</v>
      </c>
      <c r="O51" s="781"/>
      <c r="P51" s="3"/>
      <c r="Q51" s="1335"/>
      <c r="R51" s="2005"/>
      <c r="S51" s="2006" t="s">
        <v>26</v>
      </c>
      <c r="T51" s="1981"/>
      <c r="U51" s="1981"/>
      <c r="V51" s="1978">
        <v>2.2324660999999995</v>
      </c>
      <c r="W51" s="1978">
        <v>15.962642799999969</v>
      </c>
      <c r="X51" s="1978">
        <v>18.195108899999987</v>
      </c>
      <c r="Y51" s="1981"/>
      <c r="Z51" s="1981"/>
      <c r="AA51" s="1981"/>
      <c r="AB51" s="1981"/>
      <c r="AC51" s="1981"/>
      <c r="AD51" s="1981"/>
      <c r="AE51" s="1981"/>
      <c r="AF51" s="1978">
        <v>2.2324660999999995</v>
      </c>
      <c r="AG51" s="1978">
        <v>15.962642799999969</v>
      </c>
      <c r="AH51" s="1978">
        <v>18.195108899999987</v>
      </c>
      <c r="AI51" s="1942"/>
      <c r="AJ51" s="1942" t="s">
        <v>267</v>
      </c>
      <c r="AK51" s="1942">
        <v>13.0800541</v>
      </c>
      <c r="AL51" s="1942"/>
      <c r="AM51" s="1942"/>
      <c r="AN51" s="1942"/>
      <c r="AO51" s="1942"/>
      <c r="AP51" s="1942"/>
      <c r="AQ51" s="1942"/>
      <c r="AR51" s="1942"/>
      <c r="AS51" s="1942"/>
      <c r="AT51" s="1942"/>
      <c r="AU51" s="1942"/>
      <c r="AV51" s="1942"/>
      <c r="AW51" s="1942"/>
      <c r="AX51" s="1942"/>
      <c r="AY51" s="1942"/>
      <c r="AZ51" s="1942"/>
      <c r="BA51" s="1942"/>
      <c r="BB51" s="1942"/>
      <c r="BC51" s="1942"/>
      <c r="BD51" s="1942"/>
      <c r="BE51" s="1942"/>
      <c r="BF51" s="1942"/>
      <c r="BG51" s="1942"/>
      <c r="BH51" s="1942"/>
      <c r="BI51" s="1942"/>
      <c r="BJ51" s="1942"/>
      <c r="BK51" s="1942"/>
      <c r="BL51" s="1942"/>
      <c r="BM51" s="1942"/>
      <c r="BN51" s="1942"/>
      <c r="BO51" s="1942"/>
      <c r="BP51" s="1942"/>
      <c r="BQ51" s="1942"/>
      <c r="BR51" s="1942"/>
      <c r="BS51" s="1942"/>
      <c r="BT51" s="1942"/>
      <c r="BU51" s="1942"/>
      <c r="BV51" s="1942"/>
      <c r="BW51" s="1942"/>
      <c r="BX51" s="1942"/>
      <c r="BY51" s="1942"/>
      <c r="BZ51" s="1942"/>
      <c r="CA51" s="1942"/>
      <c r="CB51" s="1942"/>
      <c r="CC51" s="1942"/>
      <c r="CD51" s="1942"/>
      <c r="CE51" s="1942"/>
      <c r="CF51" s="1942"/>
    </row>
    <row r="52" spans="1:84" s="1" customFormat="1" ht="18.75" customHeight="1">
      <c r="A52" s="3"/>
      <c r="B52" s="69">
        <v>7</v>
      </c>
      <c r="C52" s="542" t="s">
        <v>10</v>
      </c>
      <c r="D52" s="295"/>
      <c r="E52" s="297"/>
      <c r="F52" s="296">
        <v>114.75072599999984</v>
      </c>
      <c r="G52" s="294">
        <v>555.21911709999563</v>
      </c>
      <c r="H52" s="994">
        <f t="shared" si="6"/>
        <v>669.9698430999955</v>
      </c>
      <c r="I52" s="295"/>
      <c r="J52" s="296">
        <v>24.648775400000005</v>
      </c>
      <c r="K52" s="296">
        <v>14.486272600000003</v>
      </c>
      <c r="L52" s="294"/>
      <c r="M52" s="825">
        <f t="shared" si="7"/>
        <v>39.135048000000012</v>
      </c>
      <c r="N52" s="503">
        <f t="shared" si="8"/>
        <v>709.10489109999548</v>
      </c>
      <c r="O52" s="781"/>
      <c r="P52" s="3"/>
      <c r="Q52" s="1335"/>
      <c r="R52" s="2005"/>
      <c r="S52" s="2006" t="s">
        <v>235</v>
      </c>
      <c r="T52" s="1981"/>
      <c r="U52" s="1981"/>
      <c r="V52" s="1978">
        <v>689.04030910000108</v>
      </c>
      <c r="W52" s="1978">
        <v>4259.9110830000091</v>
      </c>
      <c r="X52" s="1978">
        <v>4948.9513920999825</v>
      </c>
      <c r="Y52" s="1981"/>
      <c r="Z52" s="1978">
        <v>128.30985430000001</v>
      </c>
      <c r="AA52" s="1978">
        <v>1881.1754425999966</v>
      </c>
      <c r="AB52" s="1978">
        <v>1.0639262</v>
      </c>
      <c r="AC52" s="1978">
        <v>2010.5492231000044</v>
      </c>
      <c r="AD52" s="1981"/>
      <c r="AE52" s="1978">
        <v>128.30985430000001</v>
      </c>
      <c r="AF52" s="1978">
        <v>2570.2157517000137</v>
      </c>
      <c r="AG52" s="1978">
        <v>4260.9750092000604</v>
      </c>
      <c r="AH52" s="1978">
        <v>6959.5006152000424</v>
      </c>
      <c r="AI52" s="1942"/>
      <c r="AJ52" s="1942" t="s">
        <v>330</v>
      </c>
      <c r="AK52" s="1942">
        <v>6.6420620999999995</v>
      </c>
      <c r="AL52" s="1942"/>
      <c r="AM52" s="1942"/>
      <c r="AN52" s="1942"/>
      <c r="AO52" s="1942"/>
      <c r="AP52" s="1942"/>
      <c r="AQ52" s="1942"/>
      <c r="AR52" s="1942"/>
      <c r="AS52" s="1942"/>
      <c r="AT52" s="1942"/>
      <c r="AU52" s="1942"/>
      <c r="AV52" s="1942"/>
      <c r="AW52" s="1942"/>
      <c r="AX52" s="1942"/>
      <c r="AY52" s="1942"/>
      <c r="AZ52" s="1942"/>
      <c r="BA52" s="1942"/>
      <c r="BB52" s="1942"/>
      <c r="BC52" s="1942"/>
      <c r="BD52" s="1942"/>
      <c r="BE52" s="1942"/>
      <c r="BF52" s="1942"/>
      <c r="BG52" s="1942"/>
      <c r="BH52" s="1942"/>
      <c r="BI52" s="1942"/>
      <c r="BJ52" s="1942"/>
      <c r="BK52" s="1942"/>
      <c r="BL52" s="1942"/>
      <c r="BM52" s="1942"/>
      <c r="BN52" s="1942"/>
      <c r="BO52" s="1942"/>
      <c r="BP52" s="1942"/>
      <c r="BQ52" s="1942"/>
      <c r="BR52" s="1942"/>
      <c r="BS52" s="1942"/>
      <c r="BT52" s="1942"/>
      <c r="BU52" s="1942"/>
      <c r="BV52" s="1942"/>
      <c r="BW52" s="1942"/>
      <c r="BX52" s="1942"/>
      <c r="BY52" s="1942"/>
      <c r="BZ52" s="1942"/>
      <c r="CA52" s="1942"/>
      <c r="CB52" s="1942"/>
      <c r="CC52" s="1942"/>
      <c r="CD52" s="1942"/>
      <c r="CE52" s="1942"/>
      <c r="CF52" s="1942"/>
    </row>
    <row r="53" spans="1:84" s="1" customFormat="1" ht="18.75" customHeight="1">
      <c r="A53" s="3"/>
      <c r="B53" s="69">
        <v>8</v>
      </c>
      <c r="C53" s="542" t="s">
        <v>12</v>
      </c>
      <c r="D53" s="295"/>
      <c r="E53" s="297"/>
      <c r="F53" s="296">
        <v>85.113333600000033</v>
      </c>
      <c r="G53" s="294">
        <v>222.41727540000065</v>
      </c>
      <c r="H53" s="994">
        <f t="shared" si="6"/>
        <v>307.53060900000071</v>
      </c>
      <c r="I53" s="295"/>
      <c r="J53" s="296"/>
      <c r="K53" s="296">
        <v>9.2200999999999986</v>
      </c>
      <c r="L53" s="294"/>
      <c r="M53" s="825">
        <f t="shared" si="7"/>
        <v>9.2200999999999986</v>
      </c>
      <c r="N53" s="503">
        <f t="shared" si="8"/>
        <v>316.75070900000071</v>
      </c>
      <c r="O53" s="781"/>
      <c r="P53" s="781"/>
      <c r="Q53" s="1335"/>
      <c r="R53" s="2005"/>
      <c r="S53" s="2006" t="s">
        <v>262</v>
      </c>
      <c r="T53" s="1981"/>
      <c r="U53" s="1978">
        <v>1.8748965000000002</v>
      </c>
      <c r="V53" s="1978">
        <v>343.78671729999996</v>
      </c>
      <c r="W53" s="1978">
        <v>1111.3800723999773</v>
      </c>
      <c r="X53" s="1978">
        <v>1457.041686199989</v>
      </c>
      <c r="Y53" s="1981"/>
      <c r="Z53" s="1978">
        <v>96.746866600000004</v>
      </c>
      <c r="AA53" s="1978">
        <v>268.47554180000026</v>
      </c>
      <c r="AB53" s="1981"/>
      <c r="AC53" s="1978">
        <v>365.22240840000012</v>
      </c>
      <c r="AD53" s="1981"/>
      <c r="AE53" s="1978">
        <v>98.621763099999967</v>
      </c>
      <c r="AF53" s="1978">
        <v>612.26225910000164</v>
      </c>
      <c r="AG53" s="1978">
        <v>1111.3800723999773</v>
      </c>
      <c r="AH53" s="1978">
        <v>1822.2640946000297</v>
      </c>
      <c r="AI53" s="1942"/>
      <c r="AJ53" s="1942" t="s">
        <v>6</v>
      </c>
      <c r="AK53" s="1942">
        <v>3.8152183000000019</v>
      </c>
      <c r="AL53" s="1942"/>
      <c r="AM53" s="1942"/>
      <c r="AN53" s="1942"/>
      <c r="AO53" s="1942"/>
      <c r="AP53" s="1942"/>
      <c r="AQ53" s="1942"/>
      <c r="AR53" s="1942"/>
      <c r="AS53" s="1942"/>
      <c r="AT53" s="1942"/>
      <c r="AU53" s="1942"/>
      <c r="AV53" s="1942"/>
      <c r="AW53" s="1942"/>
      <c r="AX53" s="1942"/>
      <c r="AY53" s="1942"/>
      <c r="AZ53" s="1942"/>
      <c r="BA53" s="1942"/>
      <c r="BB53" s="1942"/>
      <c r="BC53" s="1942"/>
      <c r="BD53" s="1942"/>
      <c r="BE53" s="1942"/>
      <c r="BF53" s="1942"/>
      <c r="BG53" s="1942"/>
      <c r="BH53" s="1942"/>
      <c r="BI53" s="1942"/>
      <c r="BJ53" s="1942"/>
      <c r="BK53" s="1942"/>
      <c r="BL53" s="1942"/>
      <c r="BM53" s="1942"/>
      <c r="BN53" s="1942"/>
      <c r="BO53" s="1942"/>
      <c r="BP53" s="1942"/>
      <c r="BQ53" s="1942"/>
      <c r="BR53" s="1942"/>
      <c r="BS53" s="1942"/>
      <c r="BT53" s="1942"/>
      <c r="BU53" s="1942"/>
      <c r="BV53" s="1942"/>
      <c r="BW53" s="1942"/>
      <c r="BX53" s="1942"/>
      <c r="BY53" s="1942"/>
      <c r="BZ53" s="1942"/>
      <c r="CA53" s="1942"/>
      <c r="CB53" s="1942"/>
      <c r="CC53" s="1942"/>
      <c r="CD53" s="1942"/>
      <c r="CE53" s="1942"/>
      <c r="CF53" s="1942"/>
    </row>
    <row r="54" spans="1:84" s="1" customFormat="1" ht="18.75" customHeight="1">
      <c r="A54" s="3"/>
      <c r="B54" s="69">
        <v>9</v>
      </c>
      <c r="C54" s="542" t="s">
        <v>14</v>
      </c>
      <c r="D54" s="295">
        <v>1.7498690000000001</v>
      </c>
      <c r="E54" s="297">
        <v>0.13819290000000001</v>
      </c>
      <c r="F54" s="296">
        <v>130.00622650000017</v>
      </c>
      <c r="G54" s="294">
        <v>791.57048349999479</v>
      </c>
      <c r="H54" s="994">
        <f t="shared" si="6"/>
        <v>923.46477189999496</v>
      </c>
      <c r="I54" s="295"/>
      <c r="J54" s="296"/>
      <c r="K54" s="296">
        <v>5.4099851999999995</v>
      </c>
      <c r="L54" s="294"/>
      <c r="M54" s="825">
        <f t="shared" si="7"/>
        <v>5.4099851999999995</v>
      </c>
      <c r="N54" s="503">
        <f t="shared" si="8"/>
        <v>928.87475709999501</v>
      </c>
      <c r="O54" s="781"/>
      <c r="P54" s="781"/>
      <c r="Q54" s="1335"/>
      <c r="R54" s="2005"/>
      <c r="S54" s="2006" t="s">
        <v>263</v>
      </c>
      <c r="T54" s="1981"/>
      <c r="U54" s="1981"/>
      <c r="V54" s="1978">
        <v>914.87074132999578</v>
      </c>
      <c r="W54" s="1978">
        <v>4570.8768899599863</v>
      </c>
      <c r="X54" s="1978">
        <v>5485.7476312899717</v>
      </c>
      <c r="Y54" s="1981"/>
      <c r="Z54" s="1981"/>
      <c r="AA54" s="1978">
        <v>274.76161509999997</v>
      </c>
      <c r="AB54" s="1978">
        <v>3.1095347999999996</v>
      </c>
      <c r="AC54" s="1978">
        <v>277.87114989999969</v>
      </c>
      <c r="AD54" s="1981"/>
      <c r="AE54" s="1981"/>
      <c r="AF54" s="1978">
        <v>1189.6323564299992</v>
      </c>
      <c r="AG54" s="1978">
        <v>4573.9864247599662</v>
      </c>
      <c r="AH54" s="1978">
        <v>5763.6187811899799</v>
      </c>
      <c r="AI54" s="1942"/>
      <c r="AJ54" s="1942" t="s">
        <v>261</v>
      </c>
      <c r="AK54" s="1942">
        <v>3.6854842000000061</v>
      </c>
      <c r="AL54" s="1942"/>
      <c r="AM54" s="1942"/>
      <c r="AN54" s="1942"/>
      <c r="AO54" s="1942"/>
      <c r="AP54" s="1942"/>
      <c r="AQ54" s="1942"/>
      <c r="AR54" s="1942"/>
      <c r="AS54" s="1942"/>
      <c r="AT54" s="1942"/>
      <c r="AU54" s="1942"/>
      <c r="AV54" s="1942"/>
      <c r="AW54" s="1942"/>
      <c r="AX54" s="1942"/>
      <c r="AY54" s="1942"/>
      <c r="AZ54" s="1942"/>
      <c r="BA54" s="1942"/>
      <c r="BB54" s="1942"/>
      <c r="BC54" s="1942"/>
      <c r="BD54" s="1942"/>
      <c r="BE54" s="1942"/>
      <c r="BF54" s="1942"/>
      <c r="BG54" s="1942"/>
      <c r="BH54" s="1942"/>
      <c r="BI54" s="1942"/>
      <c r="BJ54" s="1942"/>
      <c r="BK54" s="1942"/>
      <c r="BL54" s="1942"/>
      <c r="BM54" s="1942"/>
      <c r="BN54" s="1942"/>
      <c r="BO54" s="1942"/>
      <c r="BP54" s="1942"/>
      <c r="BQ54" s="1942"/>
      <c r="BR54" s="1942"/>
      <c r="BS54" s="1942"/>
      <c r="BT54" s="1942"/>
      <c r="BU54" s="1942"/>
      <c r="BV54" s="1942"/>
      <c r="BW54" s="1942"/>
      <c r="BX54" s="1942"/>
      <c r="BY54" s="1942"/>
      <c r="BZ54" s="1942"/>
      <c r="CA54" s="1942"/>
      <c r="CB54" s="1942"/>
      <c r="CC54" s="1942"/>
      <c r="CD54" s="1942"/>
      <c r="CE54" s="1942"/>
      <c r="CF54" s="1942"/>
    </row>
    <row r="55" spans="1:84" s="1" customFormat="1" ht="18.75" customHeight="1">
      <c r="A55" s="3"/>
      <c r="B55" s="69">
        <v>10</v>
      </c>
      <c r="C55" s="542" t="s">
        <v>16</v>
      </c>
      <c r="D55" s="295"/>
      <c r="E55" s="297"/>
      <c r="F55" s="296">
        <v>262.77541580000167</v>
      </c>
      <c r="G55" s="294">
        <v>664.29180666999162</v>
      </c>
      <c r="H55" s="994">
        <f t="shared" si="6"/>
        <v>927.06722246999334</v>
      </c>
      <c r="I55" s="295"/>
      <c r="J55" s="296">
        <v>6.7053149000000012</v>
      </c>
      <c r="K55" s="296">
        <v>318.35726279999977</v>
      </c>
      <c r="L55" s="294"/>
      <c r="M55" s="825">
        <f t="shared" si="7"/>
        <v>325.06257769999979</v>
      </c>
      <c r="N55" s="503">
        <f t="shared" si="8"/>
        <v>1252.1298001699931</v>
      </c>
      <c r="O55" s="781"/>
      <c r="P55" s="781"/>
      <c r="Q55" s="1555"/>
      <c r="R55" s="2005"/>
      <c r="S55" s="2006" t="s">
        <v>264</v>
      </c>
      <c r="T55" s="1981"/>
      <c r="U55" s="1981"/>
      <c r="V55" s="1978">
        <v>12.120956499999993</v>
      </c>
      <c r="W55" s="1978">
        <v>11.847152900000005</v>
      </c>
      <c r="X55" s="1978">
        <v>23.968109399999939</v>
      </c>
      <c r="Y55" s="1981"/>
      <c r="Z55" s="1981"/>
      <c r="AA55" s="1981"/>
      <c r="AB55" s="1981"/>
      <c r="AC55" s="1981"/>
      <c r="AD55" s="1981"/>
      <c r="AE55" s="1981"/>
      <c r="AF55" s="1978">
        <v>12.120956499999993</v>
      </c>
      <c r="AG55" s="1978">
        <v>11.847152900000005</v>
      </c>
      <c r="AH55" s="1978">
        <v>23.968109399999939</v>
      </c>
      <c r="AI55" s="1942"/>
      <c r="AJ55" s="1942" t="s">
        <v>259</v>
      </c>
      <c r="AK55" s="1942">
        <v>3.4141605000000008</v>
      </c>
      <c r="AL55" s="1942"/>
      <c r="AM55" s="1942"/>
      <c r="AN55" s="1942"/>
      <c r="AO55" s="1942"/>
      <c r="AP55" s="1942"/>
      <c r="AQ55" s="1942"/>
      <c r="AR55" s="1942"/>
      <c r="AS55" s="1942"/>
      <c r="AT55" s="1942"/>
      <c r="AU55" s="1942"/>
      <c r="AV55" s="1942"/>
      <c r="AW55" s="1942"/>
      <c r="AX55" s="1942"/>
      <c r="AY55" s="1942"/>
      <c r="AZ55" s="1942"/>
      <c r="BA55" s="1942"/>
      <c r="BB55" s="1942"/>
      <c r="BC55" s="1942"/>
      <c r="BD55" s="1942"/>
      <c r="BE55" s="1942"/>
      <c r="BF55" s="1942"/>
      <c r="BG55" s="1942"/>
      <c r="BH55" s="1942"/>
      <c r="BI55" s="1942"/>
      <c r="BJ55" s="1942"/>
      <c r="BK55" s="1942"/>
      <c r="BL55" s="1942"/>
      <c r="BM55" s="1942"/>
      <c r="BN55" s="1942"/>
      <c r="BO55" s="1942"/>
      <c r="BP55" s="1942"/>
      <c r="BQ55" s="1942"/>
      <c r="BR55" s="1942"/>
      <c r="BS55" s="1942"/>
      <c r="BT55" s="1942"/>
      <c r="BU55" s="1942"/>
      <c r="BV55" s="1942"/>
      <c r="BW55" s="1942"/>
      <c r="BX55" s="1942"/>
      <c r="BY55" s="1942"/>
      <c r="BZ55" s="1942"/>
      <c r="CA55" s="1942"/>
      <c r="CB55" s="1942"/>
      <c r="CC55" s="1942"/>
      <c r="CD55" s="1942"/>
      <c r="CE55" s="1942"/>
      <c r="CF55" s="1942"/>
    </row>
    <row r="56" spans="1:84" s="1" customFormat="1" ht="18.75" customHeight="1">
      <c r="A56" s="3"/>
      <c r="B56" s="69">
        <v>11</v>
      </c>
      <c r="C56" s="542" t="s">
        <v>19</v>
      </c>
      <c r="D56" s="295"/>
      <c r="E56" s="297"/>
      <c r="F56" s="296">
        <v>150.79707969999976</v>
      </c>
      <c r="G56" s="294">
        <v>551.60747947000061</v>
      </c>
      <c r="H56" s="994">
        <f t="shared" si="6"/>
        <v>702.40455917000031</v>
      </c>
      <c r="I56" s="295"/>
      <c r="J56" s="296"/>
      <c r="K56" s="296">
        <v>120.68161490000007</v>
      </c>
      <c r="L56" s="294">
        <v>2.9867100000000001E-2</v>
      </c>
      <c r="M56" s="825">
        <f t="shared" si="7"/>
        <v>120.71148200000007</v>
      </c>
      <c r="N56" s="503">
        <f t="shared" si="8"/>
        <v>823.11604117000036</v>
      </c>
      <c r="O56" s="781"/>
      <c r="P56" s="781"/>
      <c r="Q56" s="1555"/>
      <c r="R56" s="2005"/>
      <c r="S56" s="2006" t="s">
        <v>30</v>
      </c>
      <c r="T56" s="1981"/>
      <c r="U56" s="1981"/>
      <c r="V56" s="1978">
        <v>3.6291472000000011</v>
      </c>
      <c r="W56" s="1978">
        <v>9.2572913000000057</v>
      </c>
      <c r="X56" s="1978">
        <v>12.886438499999969</v>
      </c>
      <c r="Y56" s="1981"/>
      <c r="Z56" s="1981"/>
      <c r="AA56" s="1978">
        <v>0.403868</v>
      </c>
      <c r="AB56" s="1981"/>
      <c r="AC56" s="1978">
        <v>0.403868</v>
      </c>
      <c r="AD56" s="1981"/>
      <c r="AE56" s="1981"/>
      <c r="AF56" s="1978">
        <v>4.0330152000000004</v>
      </c>
      <c r="AG56" s="1978">
        <v>9.2572913000000057</v>
      </c>
      <c r="AH56" s="1978">
        <v>13.290306499999991</v>
      </c>
      <c r="AI56" s="1942"/>
      <c r="AJ56" s="1942" t="s">
        <v>326</v>
      </c>
      <c r="AK56" s="1942">
        <v>2.3879869999999999</v>
      </c>
      <c r="AL56" s="1942"/>
      <c r="AM56" s="1942"/>
      <c r="AN56" s="1942"/>
      <c r="AO56" s="1942"/>
      <c r="AP56" s="1942"/>
      <c r="AQ56" s="1942"/>
      <c r="AR56" s="1942"/>
      <c r="AS56" s="1942"/>
      <c r="AT56" s="1942"/>
      <c r="AU56" s="1942"/>
      <c r="AV56" s="1942"/>
      <c r="AW56" s="1942"/>
      <c r="AX56" s="1942"/>
      <c r="AY56" s="1942"/>
      <c r="AZ56" s="1942"/>
      <c r="BA56" s="1942"/>
      <c r="BB56" s="1942"/>
      <c r="BC56" s="1942"/>
      <c r="BD56" s="1942"/>
      <c r="BE56" s="1942"/>
      <c r="BF56" s="1942"/>
      <c r="BG56" s="1942"/>
      <c r="BH56" s="1942"/>
      <c r="BI56" s="1942"/>
      <c r="BJ56" s="1942"/>
      <c r="BK56" s="1942"/>
      <c r="BL56" s="1942"/>
      <c r="BM56" s="1942"/>
      <c r="BN56" s="1942"/>
      <c r="BO56" s="1942"/>
      <c r="BP56" s="1942"/>
      <c r="BQ56" s="1942"/>
      <c r="BR56" s="1942"/>
      <c r="BS56" s="1942"/>
      <c r="BT56" s="1942"/>
      <c r="BU56" s="1942"/>
      <c r="BV56" s="1942"/>
      <c r="BW56" s="1942"/>
      <c r="BX56" s="1942"/>
      <c r="BY56" s="1942"/>
      <c r="BZ56" s="1942"/>
      <c r="CA56" s="1942"/>
      <c r="CB56" s="1942"/>
      <c r="CC56" s="1942"/>
      <c r="CD56" s="1942"/>
      <c r="CE56" s="1942"/>
      <c r="CF56" s="1942"/>
    </row>
    <row r="57" spans="1:84" s="1" customFormat="1" ht="18.75" customHeight="1">
      <c r="A57" s="3"/>
      <c r="B57" s="69">
        <v>12</v>
      </c>
      <c r="C57" s="542" t="s">
        <v>20</v>
      </c>
      <c r="D57" s="295"/>
      <c r="E57" s="297"/>
      <c r="F57" s="296">
        <v>102.64419760000008</v>
      </c>
      <c r="G57" s="294">
        <v>254.63415000999768</v>
      </c>
      <c r="H57" s="994">
        <f t="shared" si="6"/>
        <v>357.27834760999775</v>
      </c>
      <c r="I57" s="295"/>
      <c r="J57" s="296"/>
      <c r="K57" s="296">
        <v>43.83597739999999</v>
      </c>
      <c r="L57" s="294"/>
      <c r="M57" s="825">
        <f t="shared" si="7"/>
        <v>43.83597739999999</v>
      </c>
      <c r="N57" s="503">
        <f t="shared" si="8"/>
        <v>401.11432500999774</v>
      </c>
      <c r="O57" s="781"/>
      <c r="P57" s="781"/>
      <c r="Q57" s="1555"/>
      <c r="R57" s="2005"/>
      <c r="S57" s="2006" t="s">
        <v>32</v>
      </c>
      <c r="T57" s="1981"/>
      <c r="U57" s="1978">
        <v>0.80768200000000001</v>
      </c>
      <c r="V57" s="1978">
        <v>125.43166459999949</v>
      </c>
      <c r="W57" s="1978">
        <v>739.60695649999673</v>
      </c>
      <c r="X57" s="1978">
        <v>865.84630309999591</v>
      </c>
      <c r="Y57" s="1981"/>
      <c r="Z57" s="1978">
        <v>13.0544172</v>
      </c>
      <c r="AA57" s="1978">
        <v>158.72095350000006</v>
      </c>
      <c r="AB57" s="1981"/>
      <c r="AC57" s="1978">
        <v>171.7753707</v>
      </c>
      <c r="AD57" s="1981"/>
      <c r="AE57" s="1978">
        <v>13.862099199999999</v>
      </c>
      <c r="AF57" s="1978">
        <v>284.15261810000067</v>
      </c>
      <c r="AG57" s="1978">
        <v>739.60695649999673</v>
      </c>
      <c r="AH57" s="1978">
        <v>1037.6216738000062</v>
      </c>
      <c r="AI57" s="1942"/>
      <c r="AJ57" s="1942" t="s">
        <v>325</v>
      </c>
      <c r="AK57" s="1942">
        <v>2.0907889999999996</v>
      </c>
      <c r="AL57" s="1942"/>
      <c r="AM57" s="1942"/>
      <c r="AN57" s="1942"/>
      <c r="AO57" s="1942"/>
      <c r="AP57" s="1942"/>
      <c r="AQ57" s="1942"/>
      <c r="AR57" s="1942"/>
      <c r="AS57" s="1942"/>
      <c r="AT57" s="1942"/>
      <c r="AU57" s="1942"/>
      <c r="AV57" s="1942"/>
      <c r="AW57" s="1942"/>
      <c r="AX57" s="1942"/>
      <c r="AY57" s="1942"/>
      <c r="AZ57" s="1942"/>
      <c r="BA57" s="1942"/>
      <c r="BB57" s="1942"/>
      <c r="BC57" s="1942"/>
      <c r="BD57" s="1942"/>
      <c r="BE57" s="1942"/>
      <c r="BF57" s="1942"/>
      <c r="BG57" s="1942"/>
      <c r="BH57" s="1942"/>
      <c r="BI57" s="1942"/>
      <c r="BJ57" s="1942"/>
      <c r="BK57" s="1942"/>
      <c r="BL57" s="1942"/>
      <c r="BM57" s="1942"/>
      <c r="BN57" s="1942"/>
      <c r="BO57" s="1942"/>
      <c r="BP57" s="1942"/>
      <c r="BQ57" s="1942"/>
      <c r="BR57" s="1942"/>
      <c r="BS57" s="1942"/>
      <c r="BT57" s="1942"/>
      <c r="BU57" s="1942"/>
      <c r="BV57" s="1942"/>
      <c r="BW57" s="1942"/>
      <c r="BX57" s="1942"/>
      <c r="BY57" s="1942"/>
      <c r="BZ57" s="1942"/>
      <c r="CA57" s="1942"/>
      <c r="CB57" s="1942"/>
      <c r="CC57" s="1942"/>
      <c r="CD57" s="1942"/>
      <c r="CE57" s="1942"/>
      <c r="CF57" s="1942"/>
    </row>
    <row r="58" spans="1:84" s="1" customFormat="1" ht="18.75" customHeight="1">
      <c r="A58" s="3"/>
      <c r="B58" s="69">
        <v>13</v>
      </c>
      <c r="C58" s="542" t="s">
        <v>325</v>
      </c>
      <c r="D58" s="295"/>
      <c r="E58" s="297"/>
      <c r="F58" s="296">
        <v>6.5492000000000009E-2</v>
      </c>
      <c r="G58" s="294">
        <v>2.0252969999999992</v>
      </c>
      <c r="H58" s="994">
        <f t="shared" si="6"/>
        <v>2.0907889999999991</v>
      </c>
      <c r="I58" s="295"/>
      <c r="J58" s="296"/>
      <c r="K58" s="296"/>
      <c r="L58" s="294"/>
      <c r="M58" s="825">
        <f t="shared" si="7"/>
        <v>0</v>
      </c>
      <c r="N58" s="503">
        <f t="shared" si="8"/>
        <v>2.0907889999999991</v>
      </c>
      <c r="O58" s="781"/>
      <c r="P58" s="781"/>
      <c r="Q58" s="1555"/>
      <c r="R58" s="2005"/>
      <c r="S58" s="2006" t="s">
        <v>48</v>
      </c>
      <c r="T58" s="1978">
        <v>1.7498690000000001</v>
      </c>
      <c r="U58" s="1978">
        <v>2.8207713999999999</v>
      </c>
      <c r="V58" s="1978">
        <v>3518.2025304699955</v>
      </c>
      <c r="W58" s="1978">
        <v>15115.444950039873</v>
      </c>
      <c r="X58" s="1978">
        <v>18638.218120910526</v>
      </c>
      <c r="Y58" s="1981"/>
      <c r="Z58" s="1978">
        <v>313.84659659999988</v>
      </c>
      <c r="AA58" s="1978">
        <v>3697.3470018999956</v>
      </c>
      <c r="AB58" s="1978">
        <v>4.2033280999999985</v>
      </c>
      <c r="AC58" s="1978">
        <v>4015.3969266000108</v>
      </c>
      <c r="AD58" s="1978">
        <v>1.7498690000000001</v>
      </c>
      <c r="AE58" s="1978">
        <v>316.66736799999995</v>
      </c>
      <c r="AF58" s="1978">
        <v>7215.549532370057</v>
      </c>
      <c r="AG58" s="1978">
        <v>15119.648278140166</v>
      </c>
      <c r="AH58" s="1978">
        <v>22653.615047509782</v>
      </c>
      <c r="AI58" s="1985">
        <f>+AH58-N70</f>
        <v>-1.673470251262188E-10</v>
      </c>
      <c r="AJ58" s="1942"/>
      <c r="AK58" s="1942"/>
      <c r="AL58" s="1942"/>
      <c r="AM58" s="1942"/>
      <c r="AN58" s="1942"/>
      <c r="AO58" s="1942"/>
      <c r="AP58" s="1942"/>
      <c r="AQ58" s="1942"/>
      <c r="AR58" s="1942"/>
      <c r="AS58" s="1942"/>
      <c r="AT58" s="1942"/>
      <c r="AU58" s="1942"/>
      <c r="AV58" s="1942"/>
      <c r="AW58" s="1942"/>
      <c r="AX58" s="1942"/>
      <c r="AY58" s="1942"/>
      <c r="AZ58" s="1942"/>
      <c r="BA58" s="1942"/>
      <c r="BB58" s="1942"/>
      <c r="BC58" s="1942"/>
      <c r="BD58" s="1942"/>
      <c r="BE58" s="1942"/>
      <c r="BF58" s="1942"/>
      <c r="BG58" s="1942"/>
      <c r="BH58" s="1942"/>
      <c r="BI58" s="1942"/>
      <c r="BJ58" s="1942"/>
      <c r="BK58" s="1942"/>
      <c r="BL58" s="1942"/>
      <c r="BM58" s="1942"/>
      <c r="BN58" s="1942"/>
      <c r="BO58" s="1942"/>
      <c r="BP58" s="1942"/>
      <c r="BQ58" s="1942"/>
      <c r="BR58" s="1942"/>
      <c r="BS58" s="1942"/>
      <c r="BT58" s="1942"/>
      <c r="BU58" s="1942"/>
      <c r="BV58" s="1942"/>
      <c r="BW58" s="1942"/>
      <c r="BX58" s="1942"/>
      <c r="BY58" s="1942"/>
      <c r="BZ58" s="1942"/>
      <c r="CA58" s="1942"/>
      <c r="CB58" s="1942"/>
      <c r="CC58" s="1942"/>
      <c r="CD58" s="1942"/>
      <c r="CE58" s="1942"/>
      <c r="CF58" s="1942"/>
    </row>
    <row r="59" spans="1:84" s="1" customFormat="1" ht="18.75" customHeight="1">
      <c r="A59" s="3"/>
      <c r="B59" s="69">
        <v>14</v>
      </c>
      <c r="C59" s="542" t="s">
        <v>261</v>
      </c>
      <c r="D59" s="295"/>
      <c r="E59" s="297"/>
      <c r="F59" s="296"/>
      <c r="G59" s="294">
        <v>3.6854842000000061</v>
      </c>
      <c r="H59" s="994">
        <f t="shared" si="6"/>
        <v>3.6854842000000061</v>
      </c>
      <c r="I59" s="295"/>
      <c r="J59" s="296"/>
      <c r="K59" s="296"/>
      <c r="L59" s="294"/>
      <c r="M59" s="825">
        <f t="shared" si="7"/>
        <v>0</v>
      </c>
      <c r="N59" s="503">
        <f t="shared" si="8"/>
        <v>3.6854842000000061</v>
      </c>
      <c r="O59" s="781"/>
      <c r="P59" s="781"/>
      <c r="Q59" s="1555"/>
      <c r="R59" s="2005" t="s">
        <v>48</v>
      </c>
      <c r="S59" s="2006" t="s">
        <v>326</v>
      </c>
      <c r="T59" s="1981"/>
      <c r="U59" s="1981"/>
      <c r="V59" s="1981"/>
      <c r="W59" s="1981"/>
      <c r="X59" s="1981"/>
      <c r="Y59" s="1981"/>
      <c r="Z59" s="1981"/>
      <c r="AA59" s="1978">
        <v>2.3879869999999999</v>
      </c>
      <c r="AB59" s="1981"/>
      <c r="AC59" s="1978">
        <v>2.3879869999999999</v>
      </c>
      <c r="AD59" s="1981"/>
      <c r="AE59" s="1981"/>
      <c r="AF59" s="1978">
        <v>2.3879869999999999</v>
      </c>
      <c r="AG59" s="1981"/>
      <c r="AH59" s="1978">
        <v>2.3879869999999999</v>
      </c>
      <c r="AI59" s="1942"/>
      <c r="AJ59" s="1942"/>
      <c r="AK59" s="1942"/>
      <c r="AL59" s="1942"/>
      <c r="AM59" s="1942"/>
      <c r="AN59" s="1942"/>
      <c r="AO59" s="1942"/>
      <c r="AP59" s="1942"/>
      <c r="AQ59" s="1942"/>
      <c r="AR59" s="1942"/>
      <c r="AS59" s="1942"/>
      <c r="AT59" s="1942"/>
      <c r="AU59" s="1942"/>
      <c r="AV59" s="1942"/>
      <c r="AW59" s="1942"/>
      <c r="AX59" s="1942"/>
      <c r="AY59" s="1942"/>
      <c r="AZ59" s="1942"/>
      <c r="BA59" s="1942"/>
      <c r="BB59" s="1942"/>
      <c r="BC59" s="1942"/>
      <c r="BD59" s="1942"/>
      <c r="BE59" s="1942"/>
      <c r="BF59" s="1942"/>
      <c r="BG59" s="1942"/>
      <c r="BH59" s="1942"/>
      <c r="BI59" s="1942"/>
      <c r="BJ59" s="1942"/>
      <c r="BK59" s="1942"/>
      <c r="BL59" s="1942"/>
      <c r="BM59" s="1942"/>
      <c r="BN59" s="1942"/>
      <c r="BO59" s="1942"/>
      <c r="BP59" s="1942"/>
      <c r="BQ59" s="1942"/>
      <c r="BR59" s="1942"/>
      <c r="BS59" s="1942"/>
      <c r="BT59" s="1942"/>
      <c r="BU59" s="1942"/>
      <c r="BV59" s="1942"/>
      <c r="BW59" s="1942"/>
      <c r="BX59" s="1942"/>
      <c r="BY59" s="1942"/>
      <c r="BZ59" s="1942"/>
      <c r="CA59" s="1942"/>
      <c r="CB59" s="1942"/>
      <c r="CC59" s="1942"/>
      <c r="CD59" s="1942"/>
      <c r="CE59" s="1942"/>
      <c r="CF59" s="1942"/>
    </row>
    <row r="60" spans="1:84" s="1" customFormat="1" ht="18.75" customHeight="1">
      <c r="A60" s="3"/>
      <c r="B60" s="69">
        <v>15</v>
      </c>
      <c r="C60" s="542" t="s">
        <v>22</v>
      </c>
      <c r="D60" s="295"/>
      <c r="E60" s="297"/>
      <c r="F60" s="296">
        <v>4.8224233400000012</v>
      </c>
      <c r="G60" s="294">
        <v>10.371577730000007</v>
      </c>
      <c r="H60" s="994">
        <f t="shared" si="6"/>
        <v>15.194001070000009</v>
      </c>
      <c r="I60" s="295"/>
      <c r="J60" s="296"/>
      <c r="K60" s="296"/>
      <c r="L60" s="294"/>
      <c r="M60" s="825">
        <f t="shared" si="7"/>
        <v>0</v>
      </c>
      <c r="N60" s="503">
        <f t="shared" si="8"/>
        <v>15.194001070000009</v>
      </c>
      <c r="O60" s="781"/>
      <c r="P60" s="3"/>
      <c r="Q60" s="1555"/>
      <c r="R60" s="2005"/>
      <c r="S60" s="2006" t="s">
        <v>327</v>
      </c>
      <c r="T60" s="1981"/>
      <c r="U60" s="1981"/>
      <c r="V60" s="1981"/>
      <c r="W60" s="1981"/>
      <c r="X60" s="1981"/>
      <c r="Y60" s="1981"/>
      <c r="Z60" s="1978">
        <v>44.143633400000006</v>
      </c>
      <c r="AA60" s="1981"/>
      <c r="AB60" s="1981"/>
      <c r="AC60" s="1978">
        <v>44.143633400000006</v>
      </c>
      <c r="AD60" s="1981"/>
      <c r="AE60" s="1978">
        <v>44.143633400000006</v>
      </c>
      <c r="AF60" s="1981"/>
      <c r="AG60" s="1981"/>
      <c r="AH60" s="1978">
        <v>44.143633400000006</v>
      </c>
      <c r="AI60" s="1942"/>
      <c r="AJ60" s="1942"/>
      <c r="AK60" s="1942"/>
      <c r="AL60" s="1942"/>
      <c r="AM60" s="1942"/>
      <c r="AN60" s="1942"/>
      <c r="AO60" s="1942"/>
      <c r="AP60" s="1942"/>
      <c r="AQ60" s="1942"/>
      <c r="AR60" s="1942"/>
      <c r="AS60" s="1942"/>
      <c r="AT60" s="1942"/>
      <c r="AU60" s="1942"/>
      <c r="AV60" s="1942"/>
      <c r="AW60" s="1942"/>
      <c r="AX60" s="1942"/>
      <c r="AY60" s="1942"/>
      <c r="AZ60" s="1942"/>
      <c r="BA60" s="1942"/>
      <c r="BB60" s="1942"/>
      <c r="BC60" s="1942"/>
      <c r="BD60" s="1942"/>
      <c r="BE60" s="1942"/>
      <c r="BF60" s="1942"/>
      <c r="BG60" s="1942"/>
      <c r="BH60" s="1942"/>
      <c r="BI60" s="1942"/>
      <c r="BJ60" s="1942"/>
      <c r="BK60" s="1942"/>
      <c r="BL60" s="1942"/>
      <c r="BM60" s="1942"/>
      <c r="BN60" s="1942"/>
      <c r="BO60" s="1942"/>
      <c r="BP60" s="1942"/>
      <c r="BQ60" s="1942"/>
      <c r="BR60" s="1942"/>
      <c r="BS60" s="1942"/>
      <c r="BT60" s="1942"/>
      <c r="BU60" s="1942"/>
      <c r="BV60" s="1942"/>
      <c r="BW60" s="1942"/>
      <c r="BX60" s="1942"/>
      <c r="BY60" s="1942"/>
      <c r="BZ60" s="1942"/>
      <c r="CA60" s="1942"/>
      <c r="CB60" s="1942"/>
      <c r="CC60" s="1942"/>
      <c r="CD60" s="1942"/>
      <c r="CE60" s="1942"/>
      <c r="CF60" s="1942"/>
    </row>
    <row r="61" spans="1:84" s="1" customFormat="1" ht="18.75" customHeight="1">
      <c r="A61" s="3"/>
      <c r="B61" s="69">
        <v>16</v>
      </c>
      <c r="C61" s="542" t="s">
        <v>24</v>
      </c>
      <c r="D61" s="295"/>
      <c r="E61" s="297"/>
      <c r="F61" s="296">
        <v>4.5536051000000004</v>
      </c>
      <c r="G61" s="294">
        <v>24.256376900000028</v>
      </c>
      <c r="H61" s="994">
        <f t="shared" si="6"/>
        <v>28.809982000000026</v>
      </c>
      <c r="I61" s="295"/>
      <c r="J61" s="296"/>
      <c r="K61" s="296">
        <v>2.6890936000000001</v>
      </c>
      <c r="L61" s="841"/>
      <c r="M61" s="825">
        <f t="shared" si="7"/>
        <v>2.6890936000000001</v>
      </c>
      <c r="N61" s="503">
        <f t="shared" si="8"/>
        <v>31.499075600000026</v>
      </c>
      <c r="O61" s="781"/>
      <c r="P61" s="781"/>
      <c r="Q61" s="1555"/>
      <c r="R61" s="2005"/>
      <c r="S61" s="2006" t="s">
        <v>328</v>
      </c>
      <c r="T61" s="1981"/>
      <c r="U61" s="1981"/>
      <c r="V61" s="1981"/>
      <c r="W61" s="1981"/>
      <c r="X61" s="1981"/>
      <c r="Y61" s="1981"/>
      <c r="Z61" s="1978">
        <v>6.1335409999999992</v>
      </c>
      <c r="AA61" s="1978">
        <v>1057.3251561999984</v>
      </c>
      <c r="AB61" s="1981"/>
      <c r="AC61" s="1978">
        <v>1063.4586972000011</v>
      </c>
      <c r="AD61" s="1981"/>
      <c r="AE61" s="1978">
        <v>6.1335409999999992</v>
      </c>
      <c r="AF61" s="1978">
        <v>1057.3251561999984</v>
      </c>
      <c r="AG61" s="1981"/>
      <c r="AH61" s="1978">
        <v>1063.4586972000011</v>
      </c>
      <c r="AI61" s="1942"/>
      <c r="AJ61" s="1942"/>
      <c r="AK61" s="1942"/>
      <c r="AL61" s="1942"/>
      <c r="AM61" s="1942"/>
      <c r="AN61" s="1942"/>
      <c r="AO61" s="1942"/>
      <c r="AP61" s="1942"/>
      <c r="AQ61" s="1942"/>
      <c r="AR61" s="1942"/>
      <c r="AS61" s="1942"/>
      <c r="AT61" s="1942"/>
      <c r="AU61" s="1942"/>
      <c r="AV61" s="1942"/>
      <c r="AW61" s="1942"/>
      <c r="AX61" s="1942"/>
      <c r="AY61" s="1942"/>
      <c r="AZ61" s="1942"/>
      <c r="BA61" s="1942"/>
      <c r="BB61" s="1942"/>
      <c r="BC61" s="1942"/>
      <c r="BD61" s="1942"/>
      <c r="BE61" s="1942"/>
      <c r="BF61" s="1942"/>
      <c r="BG61" s="1942"/>
      <c r="BH61" s="1942"/>
      <c r="BI61" s="1942"/>
      <c r="BJ61" s="1942"/>
      <c r="BK61" s="1942"/>
      <c r="BL61" s="1942"/>
      <c r="BM61" s="1942"/>
      <c r="BN61" s="1942"/>
      <c r="BO61" s="1942"/>
      <c r="BP61" s="1942"/>
      <c r="BQ61" s="1942"/>
      <c r="BR61" s="1942"/>
      <c r="BS61" s="1942"/>
      <c r="BT61" s="1942"/>
      <c r="BU61" s="1942"/>
      <c r="BV61" s="1942"/>
      <c r="BW61" s="1942"/>
      <c r="BX61" s="1942"/>
      <c r="BY61" s="1942"/>
      <c r="BZ61" s="1942"/>
      <c r="CA61" s="1942"/>
      <c r="CB61" s="1942"/>
      <c r="CC61" s="1942"/>
      <c r="CD61" s="1942"/>
      <c r="CE61" s="1942"/>
      <c r="CF61" s="1942"/>
    </row>
    <row r="62" spans="1:84" s="1" customFormat="1" ht="18.75" customHeight="1">
      <c r="A62" s="3"/>
      <c r="B62" s="69">
        <v>17</v>
      </c>
      <c r="C62" s="542" t="s">
        <v>26</v>
      </c>
      <c r="D62" s="295"/>
      <c r="E62" s="297"/>
      <c r="F62" s="296">
        <v>2.2324660999999995</v>
      </c>
      <c r="G62" s="294">
        <v>15.962642799999969</v>
      </c>
      <c r="H62" s="994">
        <f t="shared" si="6"/>
        <v>18.195108899999969</v>
      </c>
      <c r="I62" s="295"/>
      <c r="J62" s="296"/>
      <c r="K62" s="296"/>
      <c r="L62" s="294"/>
      <c r="M62" s="825">
        <f t="shared" si="7"/>
        <v>0</v>
      </c>
      <c r="N62" s="503">
        <f t="shared" si="8"/>
        <v>18.195108899999969</v>
      </c>
      <c r="O62" s="781"/>
      <c r="P62" s="781"/>
      <c r="Q62" s="1555"/>
      <c r="R62" s="2005"/>
      <c r="S62" s="2006" t="s">
        <v>49</v>
      </c>
      <c r="T62" s="1981"/>
      <c r="U62" s="1981"/>
      <c r="V62" s="1981"/>
      <c r="W62" s="1981"/>
      <c r="X62" s="1981"/>
      <c r="Y62" s="1981"/>
      <c r="Z62" s="1981"/>
      <c r="AA62" s="1978">
        <v>134.70515599999999</v>
      </c>
      <c r="AB62" s="1981"/>
      <c r="AC62" s="1978">
        <v>134.70515599999999</v>
      </c>
      <c r="AD62" s="1981"/>
      <c r="AE62" s="1981"/>
      <c r="AF62" s="1978">
        <v>134.70515599999999</v>
      </c>
      <c r="AG62" s="1981"/>
      <c r="AH62" s="1978">
        <v>134.70515599999999</v>
      </c>
      <c r="AI62" s="1942"/>
      <c r="AJ62" s="1942"/>
      <c r="AK62" s="1942"/>
      <c r="AL62" s="1942"/>
      <c r="AM62" s="1942"/>
      <c r="AN62" s="1942"/>
      <c r="AO62" s="1942"/>
      <c r="AP62" s="1942"/>
      <c r="AQ62" s="1942"/>
      <c r="AR62" s="1942"/>
      <c r="AS62" s="1942"/>
      <c r="AT62" s="1942"/>
      <c r="AU62" s="1942"/>
      <c r="AV62" s="1942"/>
      <c r="AW62" s="1942"/>
      <c r="AX62" s="1942"/>
      <c r="AY62" s="1942"/>
      <c r="AZ62" s="1942"/>
      <c r="BA62" s="1942"/>
      <c r="BB62" s="1942"/>
      <c r="BC62" s="1942"/>
      <c r="BD62" s="1942"/>
      <c r="BE62" s="1942"/>
      <c r="BF62" s="1942"/>
      <c r="BG62" s="1942"/>
      <c r="BH62" s="1942"/>
      <c r="BI62" s="1942"/>
      <c r="BJ62" s="1942"/>
      <c r="BK62" s="1942"/>
      <c r="BL62" s="1942"/>
      <c r="BM62" s="1942"/>
      <c r="BN62" s="1942"/>
      <c r="BO62" s="1942"/>
      <c r="BP62" s="1942"/>
      <c r="BQ62" s="1942"/>
      <c r="BR62" s="1942"/>
      <c r="BS62" s="1942"/>
      <c r="BT62" s="1942"/>
      <c r="BU62" s="1942"/>
      <c r="BV62" s="1942"/>
      <c r="BW62" s="1942"/>
      <c r="BX62" s="1942"/>
      <c r="BY62" s="1942"/>
      <c r="BZ62" s="1942"/>
      <c r="CA62" s="1942"/>
      <c r="CB62" s="1942"/>
      <c r="CC62" s="1942"/>
      <c r="CD62" s="1942"/>
      <c r="CE62" s="1942"/>
      <c r="CF62" s="1942"/>
    </row>
    <row r="63" spans="1:84" s="1" customFormat="1" ht="18.75" customHeight="1">
      <c r="A63" s="3"/>
      <c r="B63" s="69">
        <v>18</v>
      </c>
      <c r="C63" s="542" t="s">
        <v>235</v>
      </c>
      <c r="D63" s="295"/>
      <c r="E63" s="297"/>
      <c r="F63" s="296">
        <v>689.04030910000108</v>
      </c>
      <c r="G63" s="294">
        <v>4259.9110830000091</v>
      </c>
      <c r="H63" s="994">
        <f t="shared" si="6"/>
        <v>4948.9513921000098</v>
      </c>
      <c r="I63" s="295"/>
      <c r="J63" s="296">
        <v>128.30985430000001</v>
      </c>
      <c r="K63" s="296">
        <v>1881.1754425999966</v>
      </c>
      <c r="L63" s="294">
        <v>1.0639262</v>
      </c>
      <c r="M63" s="825">
        <f t="shared" si="7"/>
        <v>2010.5492230999967</v>
      </c>
      <c r="N63" s="503">
        <f t="shared" si="8"/>
        <v>6959.500615200006</v>
      </c>
      <c r="O63" s="781"/>
      <c r="P63" s="781"/>
      <c r="Q63" s="1555"/>
      <c r="R63" s="2005"/>
      <c r="S63" s="2006" t="s">
        <v>365</v>
      </c>
      <c r="T63" s="1981"/>
      <c r="U63" s="1981"/>
      <c r="V63" s="1981"/>
      <c r="W63" s="1981"/>
      <c r="X63" s="1981"/>
      <c r="Y63" s="1978">
        <v>115.75612469999999</v>
      </c>
      <c r="Z63" s="1981"/>
      <c r="AA63" s="1978">
        <v>34.495384899999991</v>
      </c>
      <c r="AB63" s="1981"/>
      <c r="AC63" s="1978">
        <v>150.25150960000002</v>
      </c>
      <c r="AD63" s="1978">
        <v>115.75612469999999</v>
      </c>
      <c r="AE63" s="1981"/>
      <c r="AF63" s="1978">
        <v>34.495384899999991</v>
      </c>
      <c r="AG63" s="1981"/>
      <c r="AH63" s="1978">
        <v>150.25150960000002</v>
      </c>
      <c r="AI63" s="1942"/>
      <c r="AJ63" s="1942"/>
      <c r="AK63" s="1942"/>
      <c r="AL63" s="1942"/>
      <c r="AM63" s="1942"/>
      <c r="AN63" s="1942"/>
      <c r="AO63" s="1942"/>
      <c r="AP63" s="1942"/>
      <c r="AQ63" s="1942"/>
      <c r="AR63" s="1942"/>
      <c r="AS63" s="1942"/>
      <c r="AT63" s="1942"/>
      <c r="AU63" s="1942"/>
      <c r="AV63" s="1942"/>
      <c r="AW63" s="1942"/>
      <c r="AX63" s="1942"/>
      <c r="AY63" s="1942"/>
      <c r="AZ63" s="1942"/>
      <c r="BA63" s="1942"/>
      <c r="BB63" s="1942"/>
      <c r="BC63" s="1942"/>
      <c r="BD63" s="1942"/>
      <c r="BE63" s="1942"/>
      <c r="BF63" s="1942"/>
      <c r="BG63" s="1942"/>
      <c r="BH63" s="1942"/>
      <c r="BI63" s="1942"/>
      <c r="BJ63" s="1942"/>
      <c r="BK63" s="1942"/>
      <c r="BL63" s="1942"/>
      <c r="BM63" s="1942"/>
      <c r="BN63" s="1942"/>
      <c r="BO63" s="1942"/>
      <c r="BP63" s="1942"/>
      <c r="BQ63" s="1942"/>
      <c r="BR63" s="1942"/>
      <c r="BS63" s="1942"/>
      <c r="BT63" s="1942"/>
      <c r="BU63" s="1942"/>
      <c r="BV63" s="1942"/>
      <c r="BW63" s="1942"/>
      <c r="BX63" s="1942"/>
      <c r="BY63" s="1942"/>
      <c r="BZ63" s="1942"/>
      <c r="CA63" s="1942"/>
      <c r="CB63" s="1942"/>
      <c r="CC63" s="1942"/>
      <c r="CD63" s="1942"/>
      <c r="CE63" s="1942"/>
      <c r="CF63" s="1942"/>
    </row>
    <row r="64" spans="1:84" s="1" customFormat="1" ht="18.75" customHeight="1">
      <c r="A64" s="3"/>
      <c r="B64" s="69">
        <v>19</v>
      </c>
      <c r="C64" s="542" t="s">
        <v>262</v>
      </c>
      <c r="D64" s="295"/>
      <c r="E64" s="297">
        <v>1.8748965000000002</v>
      </c>
      <c r="F64" s="296">
        <v>343.78671729999996</v>
      </c>
      <c r="G64" s="294">
        <v>1111.3800723999773</v>
      </c>
      <c r="H64" s="994">
        <f t="shared" si="6"/>
        <v>1457.0416861999772</v>
      </c>
      <c r="I64" s="295"/>
      <c r="J64" s="296">
        <v>96.746866600000004</v>
      </c>
      <c r="K64" s="296">
        <v>268.47554180000026</v>
      </c>
      <c r="L64" s="294"/>
      <c r="M64" s="825">
        <f t="shared" si="7"/>
        <v>365.22240840000029</v>
      </c>
      <c r="N64" s="503">
        <f t="shared" si="8"/>
        <v>1822.2640945999774</v>
      </c>
      <c r="O64" s="781"/>
      <c r="P64" s="781"/>
      <c r="Q64" s="1555"/>
      <c r="R64" s="2005"/>
      <c r="S64" s="2006" t="s">
        <v>329</v>
      </c>
      <c r="T64" s="1981"/>
      <c r="U64" s="1981"/>
      <c r="V64" s="1981"/>
      <c r="W64" s="1981"/>
      <c r="X64" s="1981"/>
      <c r="Y64" s="1978">
        <v>1053.4193192000005</v>
      </c>
      <c r="Z64" s="1981"/>
      <c r="AA64" s="1981"/>
      <c r="AB64" s="1981"/>
      <c r="AC64" s="1978">
        <v>1053.4193192000005</v>
      </c>
      <c r="AD64" s="1978">
        <v>1053.4193192000005</v>
      </c>
      <c r="AE64" s="1981"/>
      <c r="AF64" s="1981"/>
      <c r="AG64" s="1981"/>
      <c r="AH64" s="1978">
        <v>1053.4193192000005</v>
      </c>
      <c r="AI64" s="1942"/>
      <c r="AJ64" s="1942"/>
      <c r="AK64" s="1942"/>
      <c r="AL64" s="1942"/>
      <c r="AM64" s="1942"/>
      <c r="AN64" s="1942"/>
      <c r="AO64" s="1942"/>
      <c r="AP64" s="1942"/>
      <c r="AQ64" s="1942"/>
      <c r="AR64" s="1942"/>
      <c r="AS64" s="1942"/>
      <c r="AT64" s="1942"/>
      <c r="AU64" s="1942"/>
      <c r="AV64" s="1942"/>
      <c r="AW64" s="1942"/>
      <c r="AX64" s="1942"/>
      <c r="AY64" s="1942"/>
      <c r="AZ64" s="1942"/>
      <c r="BA64" s="1942"/>
      <c r="BB64" s="1942"/>
      <c r="BC64" s="1942"/>
      <c r="BD64" s="1942"/>
      <c r="BE64" s="1942"/>
      <c r="BF64" s="1942"/>
      <c r="BG64" s="1942"/>
      <c r="BH64" s="1942"/>
      <c r="BI64" s="1942"/>
      <c r="BJ64" s="1942"/>
      <c r="BK64" s="1942"/>
      <c r="BL64" s="1942"/>
      <c r="BM64" s="1942"/>
      <c r="BN64" s="1942"/>
      <c r="BO64" s="1942"/>
      <c r="BP64" s="1942"/>
      <c r="BQ64" s="1942"/>
      <c r="BR64" s="1942"/>
      <c r="BS64" s="1942"/>
      <c r="BT64" s="1942"/>
      <c r="BU64" s="1942"/>
      <c r="BV64" s="1942"/>
      <c r="BW64" s="1942"/>
      <c r="BX64" s="1942"/>
      <c r="BY64" s="1942"/>
      <c r="BZ64" s="1942"/>
      <c r="CA64" s="1942"/>
      <c r="CB64" s="1942"/>
      <c r="CC64" s="1942"/>
      <c r="CD64" s="1942"/>
      <c r="CE64" s="1942"/>
      <c r="CF64" s="1942"/>
    </row>
    <row r="65" spans="1:84" s="1" customFormat="1" ht="18.75" customHeight="1">
      <c r="A65" s="3"/>
      <c r="B65" s="69">
        <v>20</v>
      </c>
      <c r="C65" s="542" t="s">
        <v>263</v>
      </c>
      <c r="D65" s="295"/>
      <c r="E65" s="297"/>
      <c r="F65" s="296">
        <v>914.87074132999578</v>
      </c>
      <c r="G65" s="294">
        <v>4570.8768899599863</v>
      </c>
      <c r="H65" s="994">
        <f t="shared" si="6"/>
        <v>5485.7476312899817</v>
      </c>
      <c r="I65" s="295"/>
      <c r="J65" s="296"/>
      <c r="K65" s="296">
        <v>274.76161509999997</v>
      </c>
      <c r="L65" s="294">
        <v>3.1095347999999996</v>
      </c>
      <c r="M65" s="825">
        <f t="shared" si="7"/>
        <v>277.87114989999998</v>
      </c>
      <c r="N65" s="503">
        <f t="shared" si="8"/>
        <v>5763.6187811899817</v>
      </c>
      <c r="O65" s="792"/>
      <c r="P65" s="428"/>
      <c r="Q65" s="1555"/>
      <c r="R65" s="2005"/>
      <c r="S65" s="2006" t="s">
        <v>330</v>
      </c>
      <c r="T65" s="1981"/>
      <c r="U65" s="1981"/>
      <c r="V65" s="1981"/>
      <c r="W65" s="1981"/>
      <c r="X65" s="1981"/>
      <c r="Y65" s="1978">
        <v>6.6420620999999995</v>
      </c>
      <c r="Z65" s="1981"/>
      <c r="AA65" s="1981"/>
      <c r="AB65" s="1981"/>
      <c r="AC65" s="1978">
        <v>6.6420620999999995</v>
      </c>
      <c r="AD65" s="1978">
        <v>6.6420620999999995</v>
      </c>
      <c r="AE65" s="1981"/>
      <c r="AF65" s="1981"/>
      <c r="AG65" s="1981"/>
      <c r="AH65" s="1978">
        <v>6.6420620999999995</v>
      </c>
      <c r="AI65" s="1942"/>
      <c r="AJ65" s="1942"/>
      <c r="AK65" s="1942"/>
      <c r="AL65" s="1942"/>
      <c r="AM65" s="1942"/>
      <c r="AN65" s="1942"/>
      <c r="AO65" s="1942"/>
      <c r="AP65" s="1942"/>
      <c r="AQ65" s="1942"/>
      <c r="AR65" s="1942"/>
      <c r="AS65" s="1942"/>
      <c r="AT65" s="1942"/>
      <c r="AU65" s="1942"/>
      <c r="AV65" s="1942"/>
      <c r="AW65" s="1942"/>
      <c r="AX65" s="1942"/>
      <c r="AY65" s="1942"/>
      <c r="AZ65" s="1942"/>
      <c r="BA65" s="1942"/>
      <c r="BB65" s="1942"/>
      <c r="BC65" s="1942"/>
      <c r="BD65" s="1942"/>
      <c r="BE65" s="1942"/>
      <c r="BF65" s="1942"/>
      <c r="BG65" s="1942"/>
      <c r="BH65" s="1942"/>
      <c r="BI65" s="1942"/>
      <c r="BJ65" s="1942"/>
      <c r="BK65" s="1942"/>
      <c r="BL65" s="1942"/>
      <c r="BM65" s="1942"/>
      <c r="BN65" s="1942"/>
      <c r="BO65" s="1942"/>
      <c r="BP65" s="1942"/>
      <c r="BQ65" s="1942"/>
      <c r="BR65" s="1942"/>
      <c r="BS65" s="1942"/>
      <c r="BT65" s="1942"/>
      <c r="BU65" s="1942"/>
      <c r="BV65" s="1942"/>
      <c r="BW65" s="1942"/>
      <c r="BX65" s="1942"/>
      <c r="BY65" s="1942"/>
      <c r="BZ65" s="1942"/>
      <c r="CA65" s="1942"/>
      <c r="CB65" s="1942"/>
      <c r="CC65" s="1942"/>
      <c r="CD65" s="1942"/>
      <c r="CE65" s="1942"/>
      <c r="CF65" s="1942"/>
    </row>
    <row r="66" spans="1:84" s="1" customFormat="1" ht="18.75" customHeight="1">
      <c r="A66" s="3"/>
      <c r="B66" s="69">
        <v>21</v>
      </c>
      <c r="C66" s="542" t="s">
        <v>264</v>
      </c>
      <c r="D66" s="295"/>
      <c r="E66" s="297"/>
      <c r="F66" s="296">
        <v>12.120956499999993</v>
      </c>
      <c r="G66" s="294">
        <v>11.847152900000005</v>
      </c>
      <c r="H66" s="994">
        <f t="shared" si="6"/>
        <v>23.968109399999996</v>
      </c>
      <c r="I66" s="295"/>
      <c r="J66" s="296"/>
      <c r="K66" s="296"/>
      <c r="L66" s="294"/>
      <c r="M66" s="825">
        <f t="shared" si="7"/>
        <v>0</v>
      </c>
      <c r="N66" s="503">
        <f t="shared" si="8"/>
        <v>23.968109399999996</v>
      </c>
      <c r="O66" s="791"/>
      <c r="P66" s="3"/>
      <c r="Q66" s="1555"/>
      <c r="R66" s="2005"/>
      <c r="S66" s="2006" t="s">
        <v>234</v>
      </c>
      <c r="T66" s="1981"/>
      <c r="U66" s="1981"/>
      <c r="V66" s="1978">
        <v>89.215852299999938</v>
      </c>
      <c r="W66" s="1978">
        <v>6.3378346000000034</v>
      </c>
      <c r="X66" s="1978">
        <v>95.553686900000045</v>
      </c>
      <c r="Y66" s="1981"/>
      <c r="Z66" s="1978">
        <v>5.8204981999999994</v>
      </c>
      <c r="AA66" s="1978">
        <v>300.3222944000002</v>
      </c>
      <c r="AB66" s="1981"/>
      <c r="AC66" s="1978">
        <v>306.14279259999978</v>
      </c>
      <c r="AD66" s="1981"/>
      <c r="AE66" s="1978">
        <v>5.8204981999999994</v>
      </c>
      <c r="AF66" s="1978">
        <v>389.53814670000065</v>
      </c>
      <c r="AG66" s="1978">
        <v>6.3378346000000034</v>
      </c>
      <c r="AH66" s="1978">
        <v>401.69647949999995</v>
      </c>
      <c r="AI66" s="1942"/>
      <c r="AJ66" s="1942"/>
      <c r="AK66" s="1942"/>
      <c r="AL66" s="1942"/>
      <c r="AM66" s="1942"/>
      <c r="AN66" s="1942"/>
      <c r="AO66" s="1942"/>
      <c r="AP66" s="1942"/>
      <c r="AQ66" s="1942"/>
      <c r="AR66" s="1942"/>
      <c r="AS66" s="1942"/>
      <c r="AT66" s="1942"/>
      <c r="AU66" s="1942"/>
      <c r="AV66" s="1942"/>
      <c r="AW66" s="1942"/>
      <c r="AX66" s="1942"/>
      <c r="AY66" s="1942"/>
      <c r="AZ66" s="1942"/>
      <c r="BA66" s="1942"/>
      <c r="BB66" s="1942"/>
      <c r="BC66" s="1942"/>
      <c r="BD66" s="1942"/>
      <c r="BE66" s="1942"/>
      <c r="BF66" s="1942"/>
      <c r="BG66" s="1942"/>
      <c r="BH66" s="1942"/>
      <c r="BI66" s="1942"/>
      <c r="BJ66" s="1942"/>
      <c r="BK66" s="1942"/>
      <c r="BL66" s="1942"/>
      <c r="BM66" s="1942"/>
      <c r="BN66" s="1942"/>
      <c r="BO66" s="1942"/>
      <c r="BP66" s="1942"/>
      <c r="BQ66" s="1942"/>
      <c r="BR66" s="1942"/>
      <c r="BS66" s="1942"/>
      <c r="BT66" s="1942"/>
      <c r="BU66" s="1942"/>
      <c r="BV66" s="1942"/>
      <c r="BW66" s="1942"/>
      <c r="BX66" s="1942"/>
      <c r="BY66" s="1942"/>
      <c r="BZ66" s="1942"/>
      <c r="CA66" s="1942"/>
      <c r="CB66" s="1942"/>
      <c r="CC66" s="1942"/>
      <c r="CD66" s="1942"/>
      <c r="CE66" s="1942"/>
      <c r="CF66" s="1942"/>
    </row>
    <row r="67" spans="1:84" s="1" customFormat="1" ht="18.75" customHeight="1">
      <c r="A67" s="3"/>
      <c r="B67" s="69">
        <v>22</v>
      </c>
      <c r="C67" s="542" t="s">
        <v>30</v>
      </c>
      <c r="D67" s="295"/>
      <c r="E67" s="297"/>
      <c r="F67" s="296">
        <v>3.6291472000000011</v>
      </c>
      <c r="G67" s="294">
        <v>9.2572913000000057</v>
      </c>
      <c r="H67" s="994">
        <f t="shared" si="6"/>
        <v>12.886438500000008</v>
      </c>
      <c r="I67" s="295"/>
      <c r="J67" s="296"/>
      <c r="K67" s="296">
        <v>0.403868</v>
      </c>
      <c r="L67" s="294"/>
      <c r="M67" s="825">
        <f t="shared" si="7"/>
        <v>0.403868</v>
      </c>
      <c r="N67" s="503">
        <f t="shared" si="8"/>
        <v>13.290306500000007</v>
      </c>
      <c r="O67" s="70"/>
      <c r="P67" s="68"/>
      <c r="Q67" s="1555"/>
      <c r="R67" s="2005"/>
      <c r="S67" s="2006" t="s">
        <v>259</v>
      </c>
      <c r="T67" s="1981"/>
      <c r="U67" s="1981"/>
      <c r="V67" s="1978">
        <v>0.24422340000000001</v>
      </c>
      <c r="W67" s="1978">
        <v>3.169937099999999</v>
      </c>
      <c r="X67" s="1978">
        <v>3.4141605000000008</v>
      </c>
      <c r="Y67" s="1981"/>
      <c r="Z67" s="1981"/>
      <c r="AA67" s="1981"/>
      <c r="AB67" s="1981"/>
      <c r="AC67" s="1981"/>
      <c r="AD67" s="1981"/>
      <c r="AE67" s="1981"/>
      <c r="AF67" s="1978">
        <v>0.24422340000000001</v>
      </c>
      <c r="AG67" s="1978">
        <v>3.169937099999999</v>
      </c>
      <c r="AH67" s="1978">
        <v>3.4141605000000008</v>
      </c>
      <c r="AI67" s="1942"/>
      <c r="AJ67" s="1942"/>
      <c r="AK67" s="1942"/>
      <c r="AL67" s="1942"/>
      <c r="AM67" s="1942"/>
      <c r="AN67" s="1942"/>
      <c r="AO67" s="1942"/>
      <c r="AP67" s="1942"/>
      <c r="AQ67" s="1942"/>
      <c r="AR67" s="1942"/>
      <c r="AS67" s="1942"/>
      <c r="AT67" s="1942"/>
      <c r="AU67" s="1942"/>
      <c r="AV67" s="1942"/>
      <c r="AW67" s="1942"/>
      <c r="AX67" s="1942"/>
      <c r="AY67" s="1942"/>
      <c r="AZ67" s="1942"/>
      <c r="BA67" s="1942"/>
      <c r="BB67" s="1942"/>
      <c r="BC67" s="1942"/>
      <c r="BD67" s="1942"/>
      <c r="BE67" s="1942"/>
      <c r="BF67" s="1942"/>
      <c r="BG67" s="1942"/>
      <c r="BH67" s="1942"/>
      <c r="BI67" s="1942"/>
      <c r="BJ67" s="1942"/>
      <c r="BK67" s="1942"/>
      <c r="BL67" s="1942"/>
      <c r="BM67" s="1942"/>
      <c r="BN67" s="1942"/>
      <c r="BO67" s="1942"/>
      <c r="BP67" s="1942"/>
      <c r="BQ67" s="1942"/>
      <c r="BR67" s="1942"/>
      <c r="BS67" s="1942"/>
      <c r="BT67" s="1942"/>
      <c r="BU67" s="1942"/>
      <c r="BV67" s="1942"/>
      <c r="BW67" s="1942"/>
      <c r="BX67" s="1942"/>
      <c r="BY67" s="1942"/>
      <c r="BZ67" s="1942"/>
      <c r="CA67" s="1942"/>
      <c r="CB67" s="1942"/>
      <c r="CC67" s="1942"/>
      <c r="CD67" s="1942"/>
      <c r="CE67" s="1942"/>
      <c r="CF67" s="1942"/>
    </row>
    <row r="68" spans="1:84" s="1" customFormat="1" ht="18.75" customHeight="1">
      <c r="A68" s="3"/>
      <c r="B68" s="69">
        <v>23</v>
      </c>
      <c r="C68" s="542" t="s">
        <v>32</v>
      </c>
      <c r="D68" s="295"/>
      <c r="E68" s="297">
        <v>0.80768200000000001</v>
      </c>
      <c r="F68" s="296">
        <v>125.43166459999949</v>
      </c>
      <c r="G68" s="294">
        <v>739.60695649999673</v>
      </c>
      <c r="H68" s="994">
        <f t="shared" si="6"/>
        <v>865.84630309999625</v>
      </c>
      <c r="I68" s="295"/>
      <c r="J68" s="296">
        <v>13.0544172</v>
      </c>
      <c r="K68" s="296">
        <v>158.72095350000006</v>
      </c>
      <c r="L68" s="298"/>
      <c r="M68" s="825">
        <f t="shared" si="7"/>
        <v>171.77537070000005</v>
      </c>
      <c r="N68" s="503">
        <f t="shared" si="8"/>
        <v>1037.6216737999962</v>
      </c>
      <c r="O68" s="68"/>
      <c r="P68" s="68"/>
      <c r="Q68" s="1555"/>
      <c r="R68" s="2005"/>
      <c r="S68" s="2006" t="s">
        <v>174</v>
      </c>
      <c r="T68" s="1981"/>
      <c r="U68" s="1981"/>
      <c r="V68" s="1978">
        <v>197.66927089999967</v>
      </c>
      <c r="W68" s="1978">
        <v>409.19312230000145</v>
      </c>
      <c r="X68" s="1978">
        <v>606.8623932000022</v>
      </c>
      <c r="Y68" s="1981"/>
      <c r="Z68" s="1981"/>
      <c r="AA68" s="1978">
        <v>225.17083590000001</v>
      </c>
      <c r="AB68" s="1981"/>
      <c r="AC68" s="1978">
        <v>225.17083590000001</v>
      </c>
      <c r="AD68" s="1981"/>
      <c r="AE68" s="1981"/>
      <c r="AF68" s="1978">
        <v>422.84010679999807</v>
      </c>
      <c r="AG68" s="1978">
        <v>409.19312230000145</v>
      </c>
      <c r="AH68" s="1978">
        <v>832.03322910000372</v>
      </c>
      <c r="AI68" s="1942"/>
      <c r="AJ68" s="1942"/>
      <c r="AK68" s="1942"/>
      <c r="AL68" s="1942"/>
      <c r="AM68" s="1942"/>
      <c r="AN68" s="1942"/>
      <c r="AO68" s="1942"/>
      <c r="AP68" s="1942"/>
      <c r="AQ68" s="1942"/>
      <c r="AR68" s="1942"/>
      <c r="AS68" s="1942"/>
      <c r="AT68" s="1942"/>
      <c r="AU68" s="1942"/>
      <c r="AV68" s="1942"/>
      <c r="AW68" s="1942"/>
      <c r="AX68" s="1942"/>
      <c r="AY68" s="1942"/>
      <c r="AZ68" s="1942"/>
      <c r="BA68" s="1942"/>
      <c r="BB68" s="1942"/>
      <c r="BC68" s="1942"/>
      <c r="BD68" s="1942"/>
      <c r="BE68" s="1942"/>
      <c r="BF68" s="1942"/>
      <c r="BG68" s="1942"/>
      <c r="BH68" s="1942"/>
      <c r="BI68" s="1942"/>
      <c r="BJ68" s="1942"/>
      <c r="BK68" s="1942"/>
      <c r="BL68" s="1942"/>
      <c r="BM68" s="1942"/>
      <c r="BN68" s="1942"/>
      <c r="BO68" s="1942"/>
      <c r="BP68" s="1942"/>
      <c r="BQ68" s="1942"/>
      <c r="BR68" s="1942"/>
      <c r="BS68" s="1942"/>
      <c r="BT68" s="1942"/>
      <c r="BU68" s="1942"/>
      <c r="BV68" s="1942"/>
      <c r="BW68" s="1942"/>
      <c r="BX68" s="1942"/>
      <c r="BY68" s="1942"/>
      <c r="BZ68" s="1942"/>
      <c r="CA68" s="1942"/>
      <c r="CB68" s="1942"/>
      <c r="CC68" s="1942"/>
      <c r="CD68" s="1942"/>
      <c r="CE68" s="1942"/>
      <c r="CF68" s="1942"/>
    </row>
    <row r="69" spans="1:84" s="1" customFormat="1" ht="18.75" customHeight="1" thickBot="1">
      <c r="A69" s="3"/>
      <c r="B69" s="69"/>
      <c r="C69" s="542"/>
      <c r="D69" s="299"/>
      <c r="E69" s="296"/>
      <c r="F69" s="296"/>
      <c r="G69" s="298"/>
      <c r="H69" s="825"/>
      <c r="I69" s="300"/>
      <c r="J69" s="296"/>
      <c r="K69" s="296"/>
      <c r="L69" s="298"/>
      <c r="M69" s="825"/>
      <c r="N69" s="503"/>
      <c r="O69" s="68"/>
      <c r="P69" s="68"/>
      <c r="Q69" s="1555"/>
      <c r="R69" s="2005"/>
      <c r="S69" s="2006" t="s">
        <v>4</v>
      </c>
      <c r="T69" s="1981"/>
      <c r="U69" s="1981"/>
      <c r="V69" s="1978">
        <v>179.25134470000074</v>
      </c>
      <c r="W69" s="1978">
        <v>648.63735470000688</v>
      </c>
      <c r="X69" s="1978">
        <v>827.88869940000541</v>
      </c>
      <c r="Y69" s="1981"/>
      <c r="Z69" s="1978">
        <v>38.560870000000001</v>
      </c>
      <c r="AA69" s="1978">
        <v>73.636144099999996</v>
      </c>
      <c r="AB69" s="1981"/>
      <c r="AC69" s="1978">
        <v>112.19701409999989</v>
      </c>
      <c r="AD69" s="1981"/>
      <c r="AE69" s="1978">
        <v>38.560870000000001</v>
      </c>
      <c r="AF69" s="1978">
        <v>252.88748879999955</v>
      </c>
      <c r="AG69" s="1978">
        <v>648.63735470000688</v>
      </c>
      <c r="AH69" s="1978">
        <v>940.08571349998624</v>
      </c>
      <c r="AI69" s="1942"/>
      <c r="AJ69" s="1942"/>
      <c r="AK69" s="1942"/>
      <c r="AL69" s="1942"/>
      <c r="AM69" s="1942"/>
      <c r="AN69" s="1942"/>
      <c r="AO69" s="1942"/>
      <c r="AP69" s="1942"/>
      <c r="AQ69" s="1942"/>
      <c r="AR69" s="1942"/>
      <c r="AS69" s="1942"/>
      <c r="AT69" s="1942"/>
      <c r="AU69" s="1942"/>
      <c r="AV69" s="1942"/>
      <c r="AW69" s="1942"/>
      <c r="AX69" s="1942"/>
      <c r="AY69" s="1942"/>
      <c r="AZ69" s="1942"/>
      <c r="BA69" s="1942"/>
      <c r="BB69" s="1942"/>
      <c r="BC69" s="1942"/>
      <c r="BD69" s="1942"/>
      <c r="BE69" s="1942"/>
      <c r="BF69" s="1942"/>
      <c r="BG69" s="1942"/>
      <c r="BH69" s="1942"/>
      <c r="BI69" s="1942"/>
      <c r="BJ69" s="1942"/>
      <c r="BK69" s="1942"/>
      <c r="BL69" s="1942"/>
      <c r="BM69" s="1942"/>
      <c r="BN69" s="1942"/>
      <c r="BO69" s="1942"/>
      <c r="BP69" s="1942"/>
      <c r="BQ69" s="1942"/>
      <c r="BR69" s="1942"/>
      <c r="BS69" s="1942"/>
      <c r="BT69" s="1942"/>
      <c r="BU69" s="1942"/>
      <c r="BV69" s="1942"/>
      <c r="BW69" s="1942"/>
      <c r="BX69" s="1942"/>
      <c r="BY69" s="1942"/>
      <c r="BZ69" s="1942"/>
      <c r="CA69" s="1942"/>
      <c r="CB69" s="1942"/>
      <c r="CC69" s="1942"/>
      <c r="CD69" s="1942"/>
      <c r="CE69" s="1942"/>
      <c r="CF69" s="1942"/>
    </row>
    <row r="70" spans="1:84" s="1" customFormat="1" ht="18.75" customHeight="1" thickTop="1" thickBot="1">
      <c r="A70" s="3"/>
      <c r="B70" s="1773" t="s">
        <v>57</v>
      </c>
      <c r="C70" s="1790"/>
      <c r="D70" s="842">
        <f>SUM(D46:D69)</f>
        <v>1.7498690000000001</v>
      </c>
      <c r="E70" s="843">
        <f t="shared" ref="E70:L70" si="9">SUM(E46:E69)</f>
        <v>2.8207713999999999</v>
      </c>
      <c r="F70" s="843">
        <f t="shared" si="9"/>
        <v>3518.2025304699973</v>
      </c>
      <c r="G70" s="844">
        <f t="shared" si="9"/>
        <v>15115.444950039959</v>
      </c>
      <c r="H70" s="837">
        <f t="shared" si="9"/>
        <v>18638.218120909954</v>
      </c>
      <c r="I70" s="845">
        <f t="shared" si="9"/>
        <v>0</v>
      </c>
      <c r="J70" s="843">
        <f t="shared" si="9"/>
        <v>313.8465966</v>
      </c>
      <c r="K70" s="843">
        <f t="shared" si="9"/>
        <v>3697.3470018999974</v>
      </c>
      <c r="L70" s="844">
        <f t="shared" si="9"/>
        <v>4.2033280999999993</v>
      </c>
      <c r="M70" s="837">
        <f>SUM(M46:M69)</f>
        <v>4015.3969265999976</v>
      </c>
      <c r="N70" s="838">
        <f>SUM(N46:N69)</f>
        <v>22653.615047509949</v>
      </c>
      <c r="O70" s="68"/>
      <c r="P70" s="68"/>
      <c r="Q70" s="1555"/>
      <c r="R70" s="2005"/>
      <c r="S70" s="2006" t="s">
        <v>6</v>
      </c>
      <c r="T70" s="1981"/>
      <c r="U70" s="1981"/>
      <c r="V70" s="1978">
        <v>0.21741489999999997</v>
      </c>
      <c r="W70" s="1978">
        <v>3.5978033999999997</v>
      </c>
      <c r="X70" s="1978">
        <v>3.8152183000000019</v>
      </c>
      <c r="Y70" s="1981"/>
      <c r="Z70" s="1981"/>
      <c r="AA70" s="1981"/>
      <c r="AB70" s="1981"/>
      <c r="AC70" s="1981"/>
      <c r="AD70" s="1981"/>
      <c r="AE70" s="1981"/>
      <c r="AF70" s="1978">
        <v>0.21741489999999997</v>
      </c>
      <c r="AG70" s="1978">
        <v>3.5978033999999997</v>
      </c>
      <c r="AH70" s="1978">
        <v>3.8152183000000019</v>
      </c>
      <c r="AI70" s="1942"/>
      <c r="AJ70" s="1942"/>
      <c r="AK70" s="1942"/>
      <c r="AL70" s="1942"/>
      <c r="AM70" s="1942"/>
      <c r="AN70" s="1942"/>
      <c r="AO70" s="1942"/>
      <c r="AP70" s="1942"/>
      <c r="AQ70" s="1942"/>
      <c r="AR70" s="1942"/>
      <c r="AS70" s="1942"/>
      <c r="AT70" s="1942"/>
      <c r="AU70" s="1942"/>
      <c r="AV70" s="1942"/>
      <c r="AW70" s="1942"/>
      <c r="AX70" s="1942"/>
      <c r="AY70" s="1942"/>
      <c r="AZ70" s="1942"/>
      <c r="BA70" s="1942"/>
      <c r="BB70" s="1942"/>
      <c r="BC70" s="1942"/>
      <c r="BD70" s="1942"/>
      <c r="BE70" s="1942"/>
      <c r="BF70" s="1942"/>
      <c r="BG70" s="1942"/>
      <c r="BH70" s="1942"/>
      <c r="BI70" s="1942"/>
      <c r="BJ70" s="1942"/>
      <c r="BK70" s="1942"/>
      <c r="BL70" s="1942"/>
      <c r="BM70" s="1942"/>
      <c r="BN70" s="1942"/>
      <c r="BO70" s="1942"/>
      <c r="BP70" s="1942"/>
      <c r="BQ70" s="1942"/>
      <c r="BR70" s="1942"/>
      <c r="BS70" s="1942"/>
      <c r="BT70" s="1942"/>
      <c r="BU70" s="1942"/>
      <c r="BV70" s="1942"/>
      <c r="BW70" s="1942"/>
      <c r="BX70" s="1942"/>
      <c r="BY70" s="1942"/>
      <c r="BZ70" s="1942"/>
      <c r="CA70" s="1942"/>
      <c r="CB70" s="1942"/>
      <c r="CC70" s="1942"/>
      <c r="CD70" s="1942"/>
      <c r="CE70" s="1942"/>
      <c r="CF70" s="1942"/>
    </row>
    <row r="71" spans="1:84" s="1" customFormat="1" ht="18.75" customHeight="1">
      <c r="A71" s="3"/>
      <c r="B71" s="196"/>
      <c r="C71" s="196"/>
      <c r="D71" s="846"/>
      <c r="E71" s="846"/>
      <c r="F71" s="846"/>
      <c r="G71" s="846"/>
      <c r="H71" s="846"/>
      <c r="I71" s="846"/>
      <c r="J71" s="846"/>
      <c r="K71" s="846"/>
      <c r="L71" s="846"/>
      <c r="M71" s="846"/>
      <c r="N71" s="847"/>
      <c r="O71" s="781"/>
      <c r="P71" s="781"/>
      <c r="Q71" s="1555"/>
      <c r="R71" s="2005"/>
      <c r="S71" s="2006" t="s">
        <v>8</v>
      </c>
      <c r="T71" s="1981"/>
      <c r="U71" s="1981"/>
      <c r="V71" s="1978">
        <v>104.9639224999997</v>
      </c>
      <c r="W71" s="1978">
        <v>245.58776109999863</v>
      </c>
      <c r="X71" s="1978">
        <v>350.55168360000005</v>
      </c>
      <c r="Y71" s="1981"/>
      <c r="Z71" s="1981"/>
      <c r="AA71" s="1981"/>
      <c r="AB71" s="1981"/>
      <c r="AC71" s="1981"/>
      <c r="AD71" s="1981"/>
      <c r="AE71" s="1981"/>
      <c r="AF71" s="1978">
        <v>104.9639224999997</v>
      </c>
      <c r="AG71" s="1978">
        <v>245.58776109999863</v>
      </c>
      <c r="AH71" s="1978">
        <v>350.55168360000005</v>
      </c>
      <c r="AI71" s="1942"/>
      <c r="AJ71" s="1942"/>
      <c r="AK71" s="1942"/>
      <c r="AL71" s="1942"/>
      <c r="AM71" s="1942"/>
      <c r="AN71" s="1942"/>
      <c r="AO71" s="1942"/>
      <c r="AP71" s="1942"/>
      <c r="AQ71" s="1942"/>
      <c r="AR71" s="1942"/>
      <c r="AS71" s="1942"/>
      <c r="AT71" s="1942"/>
      <c r="AU71" s="1942"/>
      <c r="AV71" s="1942"/>
      <c r="AW71" s="1942"/>
      <c r="AX71" s="1942"/>
      <c r="AY71" s="1942"/>
      <c r="AZ71" s="1942"/>
      <c r="BA71" s="1942"/>
      <c r="BB71" s="1942"/>
      <c r="BC71" s="1942"/>
      <c r="BD71" s="1942"/>
      <c r="BE71" s="1942"/>
      <c r="BF71" s="1942"/>
      <c r="BG71" s="1942"/>
      <c r="BH71" s="1942"/>
      <c r="BI71" s="1942"/>
      <c r="BJ71" s="1942"/>
      <c r="BK71" s="1942"/>
      <c r="BL71" s="1942"/>
      <c r="BM71" s="1942"/>
      <c r="BN71" s="1942"/>
      <c r="BO71" s="1942"/>
      <c r="BP71" s="1942"/>
      <c r="BQ71" s="1942"/>
      <c r="BR71" s="1942"/>
      <c r="BS71" s="1942"/>
      <c r="BT71" s="1942"/>
      <c r="BU71" s="1942"/>
      <c r="BV71" s="1942"/>
      <c r="BW71" s="1942"/>
      <c r="BX71" s="1942"/>
      <c r="BY71" s="1942"/>
      <c r="BZ71" s="1942"/>
      <c r="CA71" s="1942"/>
      <c r="CB71" s="1942"/>
      <c r="CC71" s="1942"/>
      <c r="CD71" s="1942"/>
      <c r="CE71" s="1942"/>
      <c r="CF71" s="1942"/>
    </row>
    <row r="72" spans="1:84" s="1" customFormat="1" ht="18.75" customHeight="1">
      <c r="A72" s="3"/>
      <c r="B72" s="196"/>
      <c r="C72" s="196"/>
      <c r="D72" s="781"/>
      <c r="E72" s="781"/>
      <c r="F72" s="781"/>
      <c r="G72" s="781"/>
      <c r="H72" s="781"/>
      <c r="I72" s="781"/>
      <c r="J72" s="781"/>
      <c r="K72" s="781"/>
      <c r="L72" s="781"/>
      <c r="M72" s="781"/>
      <c r="N72" s="781"/>
      <c r="O72" s="781"/>
      <c r="P72" s="781"/>
      <c r="Q72" s="1335"/>
      <c r="R72" s="2005"/>
      <c r="S72" s="2006" t="s">
        <v>12</v>
      </c>
      <c r="T72" s="1981"/>
      <c r="U72" s="1981"/>
      <c r="V72" s="1978">
        <v>85.113333600000033</v>
      </c>
      <c r="W72" s="1978">
        <v>222.41727540000065</v>
      </c>
      <c r="X72" s="1978">
        <v>307.53060900000031</v>
      </c>
      <c r="Y72" s="1981"/>
      <c r="Z72" s="1981"/>
      <c r="AA72" s="1978">
        <v>9.2200999999999986</v>
      </c>
      <c r="AB72" s="1981"/>
      <c r="AC72" s="1978">
        <v>9.2200999999999986</v>
      </c>
      <c r="AD72" s="1981"/>
      <c r="AE72" s="1981"/>
      <c r="AF72" s="1978">
        <v>94.333433599999992</v>
      </c>
      <c r="AG72" s="1978">
        <v>222.41727540000065</v>
      </c>
      <c r="AH72" s="1978">
        <v>316.75070900000043</v>
      </c>
      <c r="AI72" s="1942"/>
      <c r="AJ72" s="1942"/>
      <c r="AK72" s="1942"/>
      <c r="AL72" s="1942"/>
      <c r="AM72" s="1942"/>
      <c r="AN72" s="1942"/>
      <c r="AO72" s="1942"/>
      <c r="AP72" s="1942"/>
      <c r="AQ72" s="1942"/>
      <c r="AR72" s="1942"/>
      <c r="AS72" s="1942"/>
      <c r="AT72" s="1942"/>
      <c r="AU72" s="1942"/>
      <c r="AV72" s="1942"/>
      <c r="AW72" s="1942"/>
      <c r="AX72" s="1942"/>
      <c r="AY72" s="1942"/>
      <c r="AZ72" s="1942"/>
      <c r="BA72" s="1942"/>
      <c r="BB72" s="1942"/>
      <c r="BC72" s="1942"/>
      <c r="BD72" s="1942"/>
      <c r="BE72" s="1942"/>
      <c r="BF72" s="1942"/>
      <c r="BG72" s="1942"/>
      <c r="BH72" s="1942"/>
      <c r="BI72" s="1942"/>
      <c r="BJ72" s="1942"/>
      <c r="BK72" s="1942"/>
      <c r="BL72" s="1942"/>
      <c r="BM72" s="1942"/>
      <c r="BN72" s="1942"/>
      <c r="BO72" s="1942"/>
      <c r="BP72" s="1942"/>
      <c r="BQ72" s="1942"/>
      <c r="BR72" s="1942"/>
      <c r="BS72" s="1942"/>
      <c r="BT72" s="1942"/>
      <c r="BU72" s="1942"/>
      <c r="BV72" s="1942"/>
      <c r="BW72" s="1942"/>
      <c r="BX72" s="1942"/>
      <c r="BY72" s="1942"/>
      <c r="BZ72" s="1942"/>
      <c r="CA72" s="1942"/>
      <c r="CB72" s="1942"/>
      <c r="CC72" s="1942"/>
      <c r="CD72" s="1942"/>
      <c r="CE72" s="1942"/>
      <c r="CF72" s="1942"/>
    </row>
    <row r="73" spans="1:84" s="1" customFormat="1" ht="18.75" customHeight="1">
      <c r="A73" s="3"/>
      <c r="B73" s="428" t="s">
        <v>165</v>
      </c>
      <c r="C73" s="428"/>
      <c r="D73" s="428"/>
      <c r="E73" s="428"/>
      <c r="F73" s="428"/>
      <c r="G73" s="428"/>
      <c r="H73" s="428"/>
      <c r="I73" s="428"/>
      <c r="J73" s="792"/>
      <c r="K73" s="428"/>
      <c r="L73" s="428"/>
      <c r="M73" s="428"/>
      <c r="N73" s="428"/>
      <c r="O73" s="781"/>
      <c r="P73" s="781"/>
      <c r="Q73" s="1335"/>
      <c r="R73" s="2005"/>
      <c r="S73" s="2006" t="s">
        <v>14</v>
      </c>
      <c r="T73" s="1978">
        <v>1.7498690000000001</v>
      </c>
      <c r="U73" s="1978">
        <v>0.13819290000000001</v>
      </c>
      <c r="V73" s="1978">
        <v>130.00622650000017</v>
      </c>
      <c r="W73" s="1978">
        <v>791.57048349999479</v>
      </c>
      <c r="X73" s="1978">
        <v>923.46477189998279</v>
      </c>
      <c r="Y73" s="1981"/>
      <c r="Z73" s="1981"/>
      <c r="AA73" s="1978">
        <v>5.4099851999999995</v>
      </c>
      <c r="AB73" s="1981"/>
      <c r="AC73" s="1978">
        <v>5.4099851999999995</v>
      </c>
      <c r="AD73" s="1978">
        <v>1.7498690000000001</v>
      </c>
      <c r="AE73" s="1978">
        <v>0.13819290000000001</v>
      </c>
      <c r="AF73" s="1978">
        <v>135.41621169999974</v>
      </c>
      <c r="AG73" s="1978">
        <v>791.57048349999479</v>
      </c>
      <c r="AH73" s="1978">
        <v>928.87475710000228</v>
      </c>
      <c r="AI73" s="1942"/>
      <c r="AJ73" s="1942"/>
      <c r="AK73" s="1942"/>
      <c r="AL73" s="1942"/>
      <c r="AM73" s="1942"/>
      <c r="AN73" s="1942"/>
      <c r="AO73" s="1942"/>
      <c r="AP73" s="1942"/>
      <c r="AQ73" s="1942"/>
      <c r="AR73" s="1942"/>
      <c r="AS73" s="1942"/>
      <c r="AT73" s="1942"/>
      <c r="AU73" s="1942"/>
      <c r="AV73" s="1942"/>
      <c r="AW73" s="1942"/>
      <c r="AX73" s="1942"/>
      <c r="AY73" s="1942"/>
      <c r="AZ73" s="1942"/>
      <c r="BA73" s="1942"/>
      <c r="BB73" s="1942"/>
      <c r="BC73" s="1942"/>
      <c r="BD73" s="1942"/>
      <c r="BE73" s="1942"/>
      <c r="BF73" s="1942"/>
      <c r="BG73" s="1942"/>
      <c r="BH73" s="1942"/>
      <c r="BI73" s="1942"/>
      <c r="BJ73" s="1942"/>
      <c r="BK73" s="1942"/>
      <c r="BL73" s="1942"/>
      <c r="BM73" s="1942"/>
      <c r="BN73" s="1942"/>
      <c r="BO73" s="1942"/>
      <c r="BP73" s="1942"/>
      <c r="BQ73" s="1942"/>
      <c r="BR73" s="1942"/>
      <c r="BS73" s="1942"/>
      <c r="BT73" s="1942"/>
      <c r="BU73" s="1942"/>
      <c r="BV73" s="1942"/>
      <c r="BW73" s="1942"/>
      <c r="BX73" s="1942"/>
      <c r="BY73" s="1942"/>
      <c r="BZ73" s="1942"/>
      <c r="CA73" s="1942"/>
      <c r="CB73" s="1942"/>
      <c r="CC73" s="1942"/>
      <c r="CD73" s="1942"/>
      <c r="CE73" s="1942"/>
      <c r="CF73" s="1942"/>
    </row>
    <row r="74" spans="1:84" s="1" customFormat="1" ht="18.75" customHeight="1" thickBot="1">
      <c r="A74" s="3"/>
      <c r="B74" s="3"/>
      <c r="C74" s="3"/>
      <c r="D74" s="3"/>
      <c r="E74" s="3"/>
      <c r="F74" s="3"/>
      <c r="G74" s="791"/>
      <c r="H74" s="791"/>
      <c r="I74" s="3"/>
      <c r="J74" s="3"/>
      <c r="K74" s="3"/>
      <c r="L74" s="3"/>
      <c r="M74" s="3"/>
      <c r="N74" s="3"/>
      <c r="O74" s="3"/>
      <c r="P74" s="3"/>
      <c r="Q74" s="1335"/>
      <c r="R74" s="2005"/>
      <c r="S74" s="2006" t="s">
        <v>16</v>
      </c>
      <c r="T74" s="1981"/>
      <c r="U74" s="1981"/>
      <c r="V74" s="1978">
        <v>262.77541580000167</v>
      </c>
      <c r="W74" s="1978">
        <v>664.29180666999162</v>
      </c>
      <c r="X74" s="1978">
        <v>927.06722246999504</v>
      </c>
      <c r="Y74" s="1981"/>
      <c r="Z74" s="1978">
        <v>6.7053149000000012</v>
      </c>
      <c r="AA74" s="1978">
        <v>318.35726279999977</v>
      </c>
      <c r="AB74" s="1981"/>
      <c r="AC74" s="1978">
        <v>325.06257770000002</v>
      </c>
      <c r="AD74" s="1981"/>
      <c r="AE74" s="1978">
        <v>6.7053149000000012</v>
      </c>
      <c r="AF74" s="1978">
        <v>581.13267860000099</v>
      </c>
      <c r="AG74" s="1978">
        <v>664.29180666999162</v>
      </c>
      <c r="AH74" s="1978">
        <v>1252.129800170005</v>
      </c>
      <c r="AI74" s="1942"/>
      <c r="AJ74" s="1942"/>
      <c r="AK74" s="1942"/>
      <c r="AL74" s="1942"/>
      <c r="AM74" s="1942"/>
      <c r="AN74" s="1942"/>
      <c r="AO74" s="1942"/>
      <c r="AP74" s="1942"/>
      <c r="AQ74" s="1942"/>
      <c r="AR74" s="1942"/>
      <c r="AS74" s="1942"/>
      <c r="AT74" s="1942"/>
      <c r="AU74" s="1942"/>
      <c r="AV74" s="1942"/>
      <c r="AW74" s="1942"/>
      <c r="AX74" s="1942"/>
      <c r="AY74" s="1942"/>
      <c r="AZ74" s="1942"/>
      <c r="BA74" s="1942"/>
      <c r="BB74" s="1942"/>
      <c r="BC74" s="1942"/>
      <c r="BD74" s="1942"/>
      <c r="BE74" s="1942"/>
      <c r="BF74" s="1942"/>
      <c r="BG74" s="1942"/>
      <c r="BH74" s="1942"/>
      <c r="BI74" s="1942"/>
      <c r="BJ74" s="1942"/>
      <c r="BK74" s="1942"/>
      <c r="BL74" s="1942"/>
      <c r="BM74" s="1942"/>
      <c r="BN74" s="1942"/>
      <c r="BO74" s="1942"/>
      <c r="BP74" s="1942"/>
      <c r="BQ74" s="1942"/>
      <c r="BR74" s="1942"/>
      <c r="BS74" s="1942"/>
      <c r="BT74" s="1942"/>
      <c r="BU74" s="1942"/>
      <c r="BV74" s="1942"/>
      <c r="BW74" s="1942"/>
      <c r="BX74" s="1942"/>
      <c r="BY74" s="1942"/>
      <c r="BZ74" s="1942"/>
      <c r="CA74" s="1942"/>
      <c r="CB74" s="1942"/>
      <c r="CC74" s="1942"/>
      <c r="CD74" s="1942"/>
      <c r="CE74" s="1942"/>
      <c r="CF74" s="1942"/>
    </row>
    <row r="75" spans="1:84" s="1" customFormat="1" ht="18.75" customHeight="1">
      <c r="A75" s="3"/>
      <c r="B75" s="3"/>
      <c r="C75" s="1791" t="s">
        <v>59</v>
      </c>
      <c r="D75" s="1781" t="s">
        <v>40</v>
      </c>
      <c r="E75" s="1782"/>
      <c r="F75" s="1782"/>
      <c r="G75" s="1782"/>
      <c r="H75" s="1782"/>
      <c r="I75" s="1782"/>
      <c r="J75" s="1782"/>
      <c r="K75" s="1782"/>
      <c r="L75" s="1782"/>
      <c r="M75" s="1783"/>
      <c r="N75" s="1787" t="s">
        <v>41</v>
      </c>
      <c r="O75" s="3"/>
      <c r="P75" s="3"/>
      <c r="Q75" s="1335"/>
      <c r="R75" s="2005"/>
      <c r="S75" s="2006" t="s">
        <v>19</v>
      </c>
      <c r="T75" s="1981"/>
      <c r="U75" s="1981"/>
      <c r="V75" s="1978">
        <v>150.79707969999976</v>
      </c>
      <c r="W75" s="1978">
        <v>551.60747947000061</v>
      </c>
      <c r="X75" s="1978">
        <v>702.40455917000156</v>
      </c>
      <c r="Y75" s="1981"/>
      <c r="Z75" s="1981"/>
      <c r="AA75" s="1978">
        <v>120.68161490000007</v>
      </c>
      <c r="AB75" s="1978">
        <v>2.9867100000000001E-2</v>
      </c>
      <c r="AC75" s="1978">
        <v>120.71148200000002</v>
      </c>
      <c r="AD75" s="1981"/>
      <c r="AE75" s="1981"/>
      <c r="AF75" s="1978">
        <v>271.47869459999941</v>
      </c>
      <c r="AG75" s="1978">
        <v>551.63734657000225</v>
      </c>
      <c r="AH75" s="1978">
        <v>823.11604116999581</v>
      </c>
      <c r="AI75" s="1942"/>
      <c r="AJ75" s="1942"/>
      <c r="AK75" s="1942"/>
      <c r="AL75" s="1942"/>
      <c r="AM75" s="1942"/>
      <c r="AN75" s="1942"/>
      <c r="AO75" s="1942"/>
      <c r="AP75" s="1942"/>
      <c r="AQ75" s="1942"/>
      <c r="AR75" s="1942"/>
      <c r="AS75" s="1942"/>
      <c r="AT75" s="1942"/>
      <c r="AU75" s="1942"/>
      <c r="AV75" s="1942"/>
      <c r="AW75" s="1942"/>
      <c r="AX75" s="1942"/>
      <c r="AY75" s="1942"/>
      <c r="AZ75" s="1942"/>
      <c r="BA75" s="1942"/>
      <c r="BB75" s="1942"/>
      <c r="BC75" s="1942"/>
      <c r="BD75" s="1942"/>
      <c r="BE75" s="1942"/>
      <c r="BF75" s="1942"/>
      <c r="BG75" s="1942"/>
      <c r="BH75" s="1942"/>
      <c r="BI75" s="1942"/>
      <c r="BJ75" s="1942"/>
      <c r="BK75" s="1942"/>
      <c r="BL75" s="1942"/>
      <c r="BM75" s="1942"/>
      <c r="BN75" s="1942"/>
      <c r="BO75" s="1942"/>
      <c r="BP75" s="1942"/>
      <c r="BQ75" s="1942"/>
      <c r="BR75" s="1942"/>
      <c r="BS75" s="1942"/>
      <c r="BT75" s="1942"/>
      <c r="BU75" s="1942"/>
      <c r="BV75" s="1942"/>
      <c r="BW75" s="1942"/>
      <c r="BX75" s="1942"/>
      <c r="BY75" s="1942"/>
      <c r="BZ75" s="1942"/>
      <c r="CA75" s="1942"/>
      <c r="CB75" s="1942"/>
      <c r="CC75" s="1942"/>
      <c r="CD75" s="1942"/>
      <c r="CE75" s="1942"/>
      <c r="CF75" s="1942"/>
    </row>
    <row r="76" spans="1:84" s="1" customFormat="1" ht="18.75" customHeight="1">
      <c r="A76" s="3"/>
      <c r="B76" s="3"/>
      <c r="C76" s="1792"/>
      <c r="D76" s="1784" t="s">
        <v>42</v>
      </c>
      <c r="E76" s="1785"/>
      <c r="F76" s="1785"/>
      <c r="G76" s="1785"/>
      <c r="H76" s="1786"/>
      <c r="I76" s="1784" t="s">
        <v>43</v>
      </c>
      <c r="J76" s="1785"/>
      <c r="K76" s="1785"/>
      <c r="L76" s="1785"/>
      <c r="M76" s="1786"/>
      <c r="N76" s="1788"/>
      <c r="O76" s="3"/>
      <c r="P76" s="3"/>
      <c r="Q76" s="1335"/>
      <c r="R76" s="2005"/>
      <c r="S76" s="2006" t="s">
        <v>266</v>
      </c>
      <c r="T76" s="1981"/>
      <c r="U76" s="1981"/>
      <c r="V76" s="1981"/>
      <c r="W76" s="1981"/>
      <c r="X76" s="1981"/>
      <c r="Y76" s="1978">
        <v>5802.4749590000001</v>
      </c>
      <c r="Z76" s="1978">
        <v>318.84812600000004</v>
      </c>
      <c r="AA76" s="1978">
        <v>14.328690999999999</v>
      </c>
      <c r="AB76" s="1981"/>
      <c r="AC76" s="1978">
        <v>6135.6517760000006</v>
      </c>
      <c r="AD76" s="1978">
        <v>5802.4749590000001</v>
      </c>
      <c r="AE76" s="1978">
        <v>318.84812600000004</v>
      </c>
      <c r="AF76" s="1978">
        <v>14.328690999999999</v>
      </c>
      <c r="AG76" s="1981"/>
      <c r="AH76" s="1978">
        <v>6135.6517760000006</v>
      </c>
      <c r="AI76" s="1942"/>
      <c r="AJ76" s="1942"/>
      <c r="AK76" s="1942"/>
      <c r="AL76" s="1942"/>
      <c r="AM76" s="1942"/>
      <c r="AN76" s="1942"/>
      <c r="AO76" s="1942"/>
      <c r="AP76" s="1942"/>
      <c r="AQ76" s="1942"/>
      <c r="AR76" s="1942"/>
      <c r="AS76" s="1942"/>
      <c r="AT76" s="1942"/>
      <c r="AU76" s="1942"/>
      <c r="AV76" s="1942"/>
      <c r="AW76" s="1942"/>
      <c r="AX76" s="1942"/>
      <c r="AY76" s="1942"/>
      <c r="AZ76" s="1942"/>
      <c r="BA76" s="1942"/>
      <c r="BB76" s="1942"/>
      <c r="BC76" s="1942"/>
      <c r="BD76" s="1942"/>
      <c r="BE76" s="1942"/>
      <c r="BF76" s="1942"/>
      <c r="BG76" s="1942"/>
      <c r="BH76" s="1942"/>
      <c r="BI76" s="1942"/>
      <c r="BJ76" s="1942"/>
      <c r="BK76" s="1942"/>
      <c r="BL76" s="1942"/>
      <c r="BM76" s="1942"/>
      <c r="BN76" s="1942"/>
      <c r="BO76" s="1942"/>
      <c r="BP76" s="1942"/>
      <c r="BQ76" s="1942"/>
      <c r="BR76" s="1942"/>
      <c r="BS76" s="1942"/>
      <c r="BT76" s="1942"/>
      <c r="BU76" s="1942"/>
      <c r="BV76" s="1942"/>
      <c r="BW76" s="1942"/>
      <c r="BX76" s="1942"/>
      <c r="BY76" s="1942"/>
      <c r="BZ76" s="1942"/>
      <c r="CA76" s="1942"/>
      <c r="CB76" s="1942"/>
      <c r="CC76" s="1942"/>
      <c r="CD76" s="1942"/>
      <c r="CE76" s="1942"/>
      <c r="CF76" s="1942"/>
    </row>
    <row r="77" spans="1:84" s="1" customFormat="1" ht="18.75" customHeight="1" thickBot="1">
      <c r="A77" s="3"/>
      <c r="B77" s="3"/>
      <c r="C77" s="1793"/>
      <c r="D77" s="1553" t="s">
        <v>44</v>
      </c>
      <c r="E77" s="1553" t="s">
        <v>45</v>
      </c>
      <c r="F77" s="1553" t="s">
        <v>46</v>
      </c>
      <c r="G77" s="1553" t="s">
        <v>47</v>
      </c>
      <c r="H77" s="1551" t="s">
        <v>48</v>
      </c>
      <c r="I77" s="1553" t="s">
        <v>44</v>
      </c>
      <c r="J77" s="1553" t="s">
        <v>45</v>
      </c>
      <c r="K77" s="1553" t="s">
        <v>46</v>
      </c>
      <c r="L77" s="1553" t="s">
        <v>47</v>
      </c>
      <c r="M77" s="1551" t="s">
        <v>48</v>
      </c>
      <c r="N77" s="1789"/>
      <c r="O77" s="3"/>
      <c r="P77" s="3"/>
      <c r="Q77" s="1335"/>
      <c r="R77" s="2005"/>
      <c r="S77" s="2006" t="s">
        <v>20</v>
      </c>
      <c r="T77" s="1981"/>
      <c r="U77" s="1981"/>
      <c r="V77" s="1978">
        <v>102.64419760000008</v>
      </c>
      <c r="W77" s="1978">
        <v>254.63415000999768</v>
      </c>
      <c r="X77" s="1978">
        <v>357.27834760999792</v>
      </c>
      <c r="Y77" s="1981"/>
      <c r="Z77" s="1981"/>
      <c r="AA77" s="1978">
        <v>43.83597739999999</v>
      </c>
      <c r="AB77" s="1981"/>
      <c r="AC77" s="1978">
        <v>43.83597739999999</v>
      </c>
      <c r="AD77" s="1981"/>
      <c r="AE77" s="1981"/>
      <c r="AF77" s="1978">
        <v>146.48017500000014</v>
      </c>
      <c r="AG77" s="1978">
        <v>254.63415000999768</v>
      </c>
      <c r="AH77" s="1978">
        <v>401.11432500999786</v>
      </c>
      <c r="AI77" s="1942"/>
      <c r="AJ77" s="1942"/>
      <c r="AK77" s="1942"/>
      <c r="AL77" s="1942"/>
      <c r="AM77" s="1942"/>
      <c r="AN77" s="1942"/>
      <c r="AO77" s="1942"/>
      <c r="AP77" s="1942"/>
      <c r="AQ77" s="1942"/>
      <c r="AR77" s="1942"/>
      <c r="AS77" s="1942"/>
      <c r="AT77" s="1942"/>
      <c r="AU77" s="1942"/>
      <c r="AV77" s="1942"/>
      <c r="AW77" s="1942"/>
      <c r="AX77" s="1942"/>
      <c r="AY77" s="1942"/>
      <c r="AZ77" s="1942"/>
      <c r="BA77" s="1942"/>
      <c r="BB77" s="1942"/>
      <c r="BC77" s="1942"/>
      <c r="BD77" s="1942"/>
      <c r="BE77" s="1942"/>
      <c r="BF77" s="1942"/>
      <c r="BG77" s="1942"/>
      <c r="BH77" s="1942"/>
      <c r="BI77" s="1942"/>
      <c r="BJ77" s="1942"/>
      <c r="BK77" s="1942"/>
      <c r="BL77" s="1942"/>
      <c r="BM77" s="1942"/>
      <c r="BN77" s="1942"/>
      <c r="BO77" s="1942"/>
      <c r="BP77" s="1942"/>
      <c r="BQ77" s="1942"/>
      <c r="BR77" s="1942"/>
      <c r="BS77" s="1942"/>
      <c r="BT77" s="1942"/>
      <c r="BU77" s="1942"/>
      <c r="BV77" s="1942"/>
      <c r="BW77" s="1942"/>
      <c r="BX77" s="1942"/>
      <c r="BY77" s="1942"/>
      <c r="BZ77" s="1942"/>
      <c r="CA77" s="1942"/>
      <c r="CB77" s="1942"/>
      <c r="CC77" s="1942"/>
      <c r="CD77" s="1942"/>
      <c r="CE77" s="1942"/>
      <c r="CF77" s="1942"/>
    </row>
    <row r="78" spans="1:84" s="1" customFormat="1" ht="18.75" customHeight="1">
      <c r="A78" s="3"/>
      <c r="B78" s="3"/>
      <c r="C78" s="130"/>
      <c r="D78" s="828"/>
      <c r="E78" s="827"/>
      <c r="F78" s="848"/>
      <c r="G78" s="791"/>
      <c r="H78" s="849"/>
      <c r="I78" s="850"/>
      <c r="J78" s="827"/>
      <c r="K78" s="827"/>
      <c r="L78" s="850"/>
      <c r="M78" s="851"/>
      <c r="N78" s="852"/>
      <c r="O78" s="3"/>
      <c r="P78" s="3"/>
      <c r="Q78" s="1335"/>
      <c r="R78" s="2005"/>
      <c r="S78" s="2006" t="s">
        <v>325</v>
      </c>
      <c r="T78" s="1981"/>
      <c r="U78" s="1981"/>
      <c r="V78" s="1978">
        <v>6.5492000000000009E-2</v>
      </c>
      <c r="W78" s="1978">
        <v>2.0252969999999992</v>
      </c>
      <c r="X78" s="1978">
        <v>2.0907889999999996</v>
      </c>
      <c r="Y78" s="1981"/>
      <c r="Z78" s="1981"/>
      <c r="AA78" s="1981"/>
      <c r="AB78" s="1981"/>
      <c r="AC78" s="1981"/>
      <c r="AD78" s="1981"/>
      <c r="AE78" s="1981"/>
      <c r="AF78" s="1978">
        <v>6.5492000000000009E-2</v>
      </c>
      <c r="AG78" s="1978">
        <v>2.0252969999999992</v>
      </c>
      <c r="AH78" s="1978">
        <v>2.0907889999999996</v>
      </c>
      <c r="AI78" s="1942"/>
      <c r="AJ78" s="1942"/>
      <c r="AK78" s="1942"/>
      <c r="AL78" s="1942"/>
      <c r="AM78" s="1942"/>
      <c r="AN78" s="1942"/>
      <c r="AO78" s="1942"/>
      <c r="AP78" s="1942"/>
      <c r="AQ78" s="1942"/>
      <c r="AR78" s="1942"/>
      <c r="AS78" s="1942"/>
      <c r="AT78" s="1942"/>
      <c r="AU78" s="1942"/>
      <c r="AV78" s="1942"/>
      <c r="AW78" s="1942"/>
      <c r="AX78" s="1942"/>
      <c r="AY78" s="1942"/>
      <c r="AZ78" s="1942"/>
      <c r="BA78" s="1942"/>
      <c r="BB78" s="1942"/>
      <c r="BC78" s="1942"/>
      <c r="BD78" s="1942"/>
      <c r="BE78" s="1942"/>
      <c r="BF78" s="1942"/>
      <c r="BG78" s="1942"/>
      <c r="BH78" s="1942"/>
      <c r="BI78" s="1942"/>
      <c r="BJ78" s="1942"/>
      <c r="BK78" s="1942"/>
      <c r="BL78" s="1942"/>
      <c r="BM78" s="1942"/>
      <c r="BN78" s="1942"/>
      <c r="BO78" s="1942"/>
      <c r="BP78" s="1942"/>
      <c r="BQ78" s="1942"/>
      <c r="BR78" s="1942"/>
      <c r="BS78" s="1942"/>
      <c r="BT78" s="1942"/>
      <c r="BU78" s="1942"/>
      <c r="BV78" s="1942"/>
      <c r="BW78" s="1942"/>
      <c r="BX78" s="1942"/>
      <c r="BY78" s="1942"/>
      <c r="BZ78" s="1942"/>
      <c r="CA78" s="1942"/>
      <c r="CB78" s="1942"/>
      <c r="CC78" s="1942"/>
      <c r="CD78" s="1942"/>
      <c r="CE78" s="1942"/>
      <c r="CF78" s="1942"/>
    </row>
    <row r="79" spans="1:84" s="1" customFormat="1" ht="18.75" customHeight="1">
      <c r="A79" s="3"/>
      <c r="B79" s="3"/>
      <c r="C79" s="1252" t="s">
        <v>60</v>
      </c>
      <c r="D79" s="853">
        <f>SUM(D38,D70)</f>
        <v>1.7498690000000001</v>
      </c>
      <c r="E79" s="854">
        <f>SUM(E38,E70)</f>
        <v>2.8207713999999999</v>
      </c>
      <c r="F79" s="854">
        <f>SUM(F38,F70)</f>
        <v>3518.2025304699973</v>
      </c>
      <c r="G79" s="855">
        <f>SUM(G38,G70)</f>
        <v>15115.444950039959</v>
      </c>
      <c r="H79" s="856">
        <f>SUM(D79:G79)</f>
        <v>18638.218120909954</v>
      </c>
      <c r="I79" s="855">
        <f>SUM(I38,I70)</f>
        <v>19157.436699700003</v>
      </c>
      <c r="J79" s="854">
        <f>SUM(J38,J70)</f>
        <v>2214.5589543999995</v>
      </c>
      <c r="K79" s="854">
        <f>SUM(K38,K70)</f>
        <v>10418.669324799992</v>
      </c>
      <c r="L79" s="855">
        <f>SUM(L38,L70)</f>
        <v>4.2033280999999993</v>
      </c>
      <c r="M79" s="856">
        <f>SUM(I79:L79)</f>
        <v>31794.868306999993</v>
      </c>
      <c r="N79" s="503">
        <f>N70+N38</f>
        <v>50433.086427909948</v>
      </c>
      <c r="O79" s="3"/>
      <c r="P79" s="3"/>
      <c r="Q79" s="1335"/>
      <c r="R79" s="2005"/>
      <c r="S79" s="2006" t="s">
        <v>331</v>
      </c>
      <c r="T79" s="1981"/>
      <c r="U79" s="1981"/>
      <c r="V79" s="1981"/>
      <c r="W79" s="1981"/>
      <c r="X79" s="1981"/>
      <c r="Y79" s="1981"/>
      <c r="Z79" s="1978">
        <v>0.26181969999999999</v>
      </c>
      <c r="AA79" s="1978">
        <v>48.100923200000018</v>
      </c>
      <c r="AB79" s="1981"/>
      <c r="AC79" s="1978">
        <v>48.362742900000029</v>
      </c>
      <c r="AD79" s="1981"/>
      <c r="AE79" s="1978">
        <v>0.26181969999999999</v>
      </c>
      <c r="AF79" s="1978">
        <v>48.100923200000018</v>
      </c>
      <c r="AG79" s="1981"/>
      <c r="AH79" s="1978">
        <v>48.362742900000029</v>
      </c>
      <c r="AI79" s="1942"/>
      <c r="AJ79" s="1942"/>
      <c r="AK79" s="1942"/>
      <c r="AL79" s="1942"/>
      <c r="AM79" s="1942"/>
      <c r="AN79" s="1942"/>
      <c r="AO79" s="1942"/>
      <c r="AP79" s="1942"/>
      <c r="AQ79" s="1942"/>
      <c r="AR79" s="1942"/>
      <c r="AS79" s="1942"/>
      <c r="AT79" s="1942"/>
      <c r="AU79" s="1942"/>
      <c r="AV79" s="1942"/>
      <c r="AW79" s="1942"/>
      <c r="AX79" s="1942"/>
      <c r="AY79" s="1942"/>
      <c r="AZ79" s="1942"/>
      <c r="BA79" s="1942"/>
      <c r="BB79" s="1942"/>
      <c r="BC79" s="1942"/>
      <c r="BD79" s="1942"/>
      <c r="BE79" s="1942"/>
      <c r="BF79" s="1942"/>
      <c r="BG79" s="1942"/>
      <c r="BH79" s="1942"/>
      <c r="BI79" s="1942"/>
      <c r="BJ79" s="1942"/>
      <c r="BK79" s="1942"/>
      <c r="BL79" s="1942"/>
      <c r="BM79" s="1942"/>
      <c r="BN79" s="1942"/>
      <c r="BO79" s="1942"/>
      <c r="BP79" s="1942"/>
      <c r="BQ79" s="1942"/>
      <c r="BR79" s="1942"/>
      <c r="BS79" s="1942"/>
      <c r="BT79" s="1942"/>
      <c r="BU79" s="1942"/>
      <c r="BV79" s="1942"/>
      <c r="BW79" s="1942"/>
      <c r="BX79" s="1942"/>
      <c r="BY79" s="1942"/>
      <c r="BZ79" s="1942"/>
      <c r="CA79" s="1942"/>
      <c r="CB79" s="1942"/>
      <c r="CC79" s="1942"/>
      <c r="CD79" s="1942"/>
      <c r="CE79" s="1942"/>
      <c r="CF79" s="1942"/>
    </row>
    <row r="80" spans="1:84" s="1" customFormat="1" ht="18.75" customHeight="1" thickBot="1">
      <c r="A80" s="3"/>
      <c r="B80" s="3"/>
      <c r="C80" s="819"/>
      <c r="D80" s="857"/>
      <c r="E80" s="858"/>
      <c r="F80" s="858"/>
      <c r="G80" s="859"/>
      <c r="H80" s="860"/>
      <c r="I80" s="859"/>
      <c r="J80" s="858"/>
      <c r="K80" s="858"/>
      <c r="L80" s="859"/>
      <c r="M80" s="860"/>
      <c r="N80" s="861"/>
      <c r="O80" s="3"/>
      <c r="P80" s="3"/>
      <c r="Q80" s="1335"/>
      <c r="R80" s="2005"/>
      <c r="S80" s="2006" t="s">
        <v>267</v>
      </c>
      <c r="T80" s="1981"/>
      <c r="U80" s="1981"/>
      <c r="V80" s="1981"/>
      <c r="W80" s="1981"/>
      <c r="X80" s="1981"/>
      <c r="Y80" s="1981"/>
      <c r="Z80" s="1981"/>
      <c r="AA80" s="1978">
        <v>13.0800541</v>
      </c>
      <c r="AB80" s="1981"/>
      <c r="AC80" s="1978">
        <v>13.0800541</v>
      </c>
      <c r="AD80" s="1981"/>
      <c r="AE80" s="1981"/>
      <c r="AF80" s="1978">
        <v>13.0800541</v>
      </c>
      <c r="AG80" s="1981"/>
      <c r="AH80" s="1978">
        <v>13.0800541</v>
      </c>
      <c r="AI80" s="1942"/>
      <c r="AJ80" s="1942"/>
      <c r="AK80" s="1942"/>
      <c r="AL80" s="1942"/>
      <c r="AM80" s="1942"/>
      <c r="AN80" s="1942"/>
      <c r="AO80" s="1942"/>
      <c r="AP80" s="1942"/>
      <c r="AQ80" s="1942"/>
      <c r="AR80" s="1942"/>
      <c r="AS80" s="1942"/>
      <c r="AT80" s="1942"/>
      <c r="AU80" s="1942"/>
      <c r="AV80" s="1942"/>
      <c r="AW80" s="1942"/>
      <c r="AX80" s="1942"/>
      <c r="AY80" s="1942"/>
      <c r="AZ80" s="1942"/>
      <c r="BA80" s="1942"/>
      <c r="BB80" s="1942"/>
      <c r="BC80" s="1942"/>
      <c r="BD80" s="1942"/>
      <c r="BE80" s="1942"/>
      <c r="BF80" s="1942"/>
      <c r="BG80" s="1942"/>
      <c r="BH80" s="1942"/>
      <c r="BI80" s="1942"/>
      <c r="BJ80" s="1942"/>
      <c r="BK80" s="1942"/>
      <c r="BL80" s="1942"/>
      <c r="BM80" s="1942"/>
      <c r="BN80" s="1942"/>
      <c r="BO80" s="1942"/>
      <c r="BP80" s="1942"/>
      <c r="BQ80" s="1942"/>
      <c r="BR80" s="1942"/>
      <c r="BS80" s="1942"/>
      <c r="BT80" s="1942"/>
      <c r="BU80" s="1942"/>
      <c r="BV80" s="1942"/>
      <c r="BW80" s="1942"/>
      <c r="BX80" s="1942"/>
      <c r="BY80" s="1942"/>
      <c r="BZ80" s="1942"/>
      <c r="CA80" s="1942"/>
      <c r="CB80" s="1942"/>
      <c r="CC80" s="1942"/>
      <c r="CD80" s="1942"/>
      <c r="CE80" s="1942"/>
      <c r="CF80" s="1942"/>
    </row>
    <row r="81" spans="1:84" s="1" customFormat="1" ht="18.75" customHeight="1">
      <c r="A81" s="3"/>
      <c r="B81" s="196"/>
      <c r="C81" s="196"/>
      <c r="D81" s="781"/>
      <c r="E81" s="781"/>
      <c r="F81" s="781"/>
      <c r="G81" s="781"/>
      <c r="H81" s="781"/>
      <c r="I81" s="781"/>
      <c r="J81" s="781"/>
      <c r="K81" s="781"/>
      <c r="L81" s="781"/>
      <c r="M81" s="781"/>
      <c r="N81" s="781"/>
      <c r="O81" s="3"/>
      <c r="P81" s="3"/>
      <c r="Q81" s="1335"/>
      <c r="R81" s="2005"/>
      <c r="S81" s="2006" t="s">
        <v>332</v>
      </c>
      <c r="T81" s="1981"/>
      <c r="U81" s="1981"/>
      <c r="V81" s="1981"/>
      <c r="W81" s="1981"/>
      <c r="X81" s="1981"/>
      <c r="Y81" s="1978">
        <v>279.91063610000009</v>
      </c>
      <c r="Z81" s="1981"/>
      <c r="AA81" s="1981"/>
      <c r="AB81" s="1981"/>
      <c r="AC81" s="1978">
        <v>279.91063610000009</v>
      </c>
      <c r="AD81" s="1978">
        <v>279.91063610000009</v>
      </c>
      <c r="AE81" s="1981"/>
      <c r="AF81" s="1981"/>
      <c r="AG81" s="1981"/>
      <c r="AH81" s="1978">
        <v>279.91063610000009</v>
      </c>
      <c r="AI81" s="1942"/>
      <c r="AJ81" s="1942"/>
      <c r="AK81" s="1942"/>
      <c r="AL81" s="1942"/>
      <c r="AM81" s="1942"/>
      <c r="AN81" s="1942"/>
      <c r="AO81" s="1942"/>
      <c r="AP81" s="1942"/>
      <c r="AQ81" s="1942"/>
      <c r="AR81" s="1942"/>
      <c r="AS81" s="1942"/>
      <c r="AT81" s="1942"/>
      <c r="AU81" s="1942"/>
      <c r="AV81" s="1942"/>
      <c r="AW81" s="1942"/>
      <c r="AX81" s="1942"/>
      <c r="AY81" s="1942"/>
      <c r="AZ81" s="1942"/>
      <c r="BA81" s="1942"/>
      <c r="BB81" s="1942"/>
      <c r="BC81" s="1942"/>
      <c r="BD81" s="1942"/>
      <c r="BE81" s="1942"/>
      <c r="BF81" s="1942"/>
      <c r="BG81" s="1942"/>
      <c r="BH81" s="1942"/>
      <c r="BI81" s="1942"/>
      <c r="BJ81" s="1942"/>
      <c r="BK81" s="1942"/>
      <c r="BL81" s="1942"/>
      <c r="BM81" s="1942"/>
      <c r="BN81" s="1942"/>
      <c r="BO81" s="1942"/>
      <c r="BP81" s="1942"/>
      <c r="BQ81" s="1942"/>
      <c r="BR81" s="1942"/>
      <c r="BS81" s="1942"/>
      <c r="BT81" s="1942"/>
      <c r="BU81" s="1942"/>
      <c r="BV81" s="1942"/>
      <c r="BW81" s="1942"/>
      <c r="BX81" s="1942"/>
      <c r="BY81" s="1942"/>
      <c r="BZ81" s="1942"/>
      <c r="CA81" s="1942"/>
      <c r="CB81" s="1942"/>
      <c r="CC81" s="1942"/>
      <c r="CD81" s="1942"/>
      <c r="CE81" s="1942"/>
      <c r="CF81" s="1942"/>
    </row>
    <row r="82" spans="1:84" s="1" customFormat="1" ht="18.75" customHeight="1">
      <c r="A82" s="3"/>
      <c r="B82" s="196"/>
      <c r="C82" s="196"/>
      <c r="D82" s="781"/>
      <c r="E82" s="781"/>
      <c r="F82" s="781"/>
      <c r="G82" s="781"/>
      <c r="H82" s="781"/>
      <c r="I82" s="781"/>
      <c r="J82" s="781"/>
      <c r="K82" s="781"/>
      <c r="L82" s="781"/>
      <c r="M82" s="781"/>
      <c r="N82" s="781"/>
      <c r="O82" s="3"/>
      <c r="P82" s="3"/>
      <c r="Q82" s="1335"/>
      <c r="R82" s="2005"/>
      <c r="S82" s="2006" t="s">
        <v>50</v>
      </c>
      <c r="T82" s="1981"/>
      <c r="U82" s="1981"/>
      <c r="V82" s="1981"/>
      <c r="W82" s="1981"/>
      <c r="X82" s="1981"/>
      <c r="Y82" s="1978">
        <v>238.29597100000001</v>
      </c>
      <c r="Z82" s="1978">
        <v>47.058129000000001</v>
      </c>
      <c r="AA82" s="1978">
        <v>121.99906200000005</v>
      </c>
      <c r="AB82" s="1981"/>
      <c r="AC82" s="1978">
        <v>407.35316199999977</v>
      </c>
      <c r="AD82" s="1978">
        <v>238.29597100000001</v>
      </c>
      <c r="AE82" s="1978">
        <v>47.058129000000001</v>
      </c>
      <c r="AF82" s="1978">
        <v>121.99906200000005</v>
      </c>
      <c r="AG82" s="1981"/>
      <c r="AH82" s="1978">
        <v>407.35316199999977</v>
      </c>
      <c r="AI82" s="1942"/>
      <c r="AJ82" s="1942"/>
      <c r="AK82" s="1942"/>
      <c r="AL82" s="1942"/>
      <c r="AM82" s="1942"/>
      <c r="AN82" s="1942"/>
      <c r="AO82" s="1942"/>
      <c r="AP82" s="1942"/>
      <c r="AQ82" s="1942"/>
      <c r="AR82" s="1942"/>
      <c r="AS82" s="1942"/>
      <c r="AT82" s="1942"/>
      <c r="AU82" s="1942"/>
      <c r="AV82" s="1942"/>
      <c r="AW82" s="1942"/>
      <c r="AX82" s="1942"/>
      <c r="AY82" s="1942"/>
      <c r="AZ82" s="1942"/>
      <c r="BA82" s="1942"/>
      <c r="BB82" s="1942"/>
      <c r="BC82" s="1942"/>
      <c r="BD82" s="1942"/>
      <c r="BE82" s="1942"/>
      <c r="BF82" s="1942"/>
      <c r="BG82" s="1942"/>
      <c r="BH82" s="1942"/>
      <c r="BI82" s="1942"/>
      <c r="BJ82" s="1942"/>
      <c r="BK82" s="1942"/>
      <c r="BL82" s="1942"/>
      <c r="BM82" s="1942"/>
      <c r="BN82" s="1942"/>
      <c r="BO82" s="1942"/>
      <c r="BP82" s="1942"/>
      <c r="BQ82" s="1942"/>
      <c r="BR82" s="1942"/>
      <c r="BS82" s="1942"/>
      <c r="BT82" s="1942"/>
      <c r="BU82" s="1942"/>
      <c r="BV82" s="1942"/>
      <c r="BW82" s="1942"/>
      <c r="BX82" s="1942"/>
      <c r="BY82" s="1942"/>
      <c r="BZ82" s="1942"/>
      <c r="CA82" s="1942"/>
      <c r="CB82" s="1942"/>
      <c r="CC82" s="1942"/>
      <c r="CD82" s="1942"/>
      <c r="CE82" s="1942"/>
      <c r="CF82" s="1942"/>
    </row>
    <row r="83" spans="1:84" s="1" customFormat="1" ht="18.75" customHeight="1">
      <c r="A83" s="3"/>
      <c r="B83" s="196"/>
      <c r="C83" s="196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N83" s="781"/>
      <c r="O83" s="3"/>
      <c r="P83" s="3"/>
      <c r="Q83" s="1335"/>
      <c r="R83" s="2005"/>
      <c r="S83" s="2006" t="s">
        <v>366</v>
      </c>
      <c r="T83" s="1981"/>
      <c r="U83" s="1981"/>
      <c r="V83" s="1981"/>
      <c r="W83" s="1981"/>
      <c r="X83" s="1981"/>
      <c r="Y83" s="1978">
        <v>107.05973390000003</v>
      </c>
      <c r="Z83" s="1978">
        <v>1.6949728000000002</v>
      </c>
      <c r="AA83" s="1981"/>
      <c r="AB83" s="1981"/>
      <c r="AC83" s="1978">
        <v>108.75470669999999</v>
      </c>
      <c r="AD83" s="1978">
        <v>107.05973390000003</v>
      </c>
      <c r="AE83" s="1978">
        <v>1.6949728000000002</v>
      </c>
      <c r="AF83" s="1981"/>
      <c r="AG83" s="1981"/>
      <c r="AH83" s="1978">
        <v>108.75470669999999</v>
      </c>
      <c r="AI83" s="1942"/>
      <c r="AJ83" s="1942"/>
      <c r="AK83" s="1942"/>
      <c r="AL83" s="1942"/>
      <c r="AM83" s="1942"/>
      <c r="AN83" s="1942"/>
      <c r="AO83" s="1942"/>
      <c r="AP83" s="1942"/>
      <c r="AQ83" s="1942"/>
      <c r="AR83" s="1942"/>
      <c r="AS83" s="1942"/>
      <c r="AT83" s="1942"/>
      <c r="AU83" s="1942"/>
      <c r="AV83" s="1942"/>
      <c r="AW83" s="1942"/>
      <c r="AX83" s="1942"/>
      <c r="AY83" s="1942"/>
      <c r="AZ83" s="1942"/>
      <c r="BA83" s="1942"/>
      <c r="BB83" s="1942"/>
      <c r="BC83" s="1942"/>
      <c r="BD83" s="1942"/>
      <c r="BE83" s="1942"/>
      <c r="BF83" s="1942"/>
      <c r="BG83" s="1942"/>
      <c r="BH83" s="1942"/>
      <c r="BI83" s="1942"/>
      <c r="BJ83" s="1942"/>
      <c r="BK83" s="1942"/>
      <c r="BL83" s="1942"/>
      <c r="BM83" s="1942"/>
      <c r="BN83" s="1942"/>
      <c r="BO83" s="1942"/>
      <c r="BP83" s="1942"/>
      <c r="BQ83" s="1942"/>
      <c r="BR83" s="1942"/>
      <c r="BS83" s="1942"/>
      <c r="BT83" s="1942"/>
      <c r="BU83" s="1942"/>
      <c r="BV83" s="1942"/>
      <c r="BW83" s="1942"/>
      <c r="BX83" s="1942"/>
      <c r="BY83" s="1942"/>
      <c r="BZ83" s="1942"/>
      <c r="CA83" s="1942"/>
      <c r="CB83" s="1942"/>
      <c r="CC83" s="1942"/>
      <c r="CD83" s="1942"/>
      <c r="CE83" s="1942"/>
      <c r="CF83" s="1942"/>
    </row>
    <row r="84" spans="1:84" s="1" customFormat="1" ht="18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22"/>
      <c r="O84" s="3"/>
      <c r="P84" s="3"/>
      <c r="Q84" s="1335"/>
      <c r="R84" s="2005"/>
      <c r="S84" s="2006" t="s">
        <v>51</v>
      </c>
      <c r="T84" s="1981"/>
      <c r="U84" s="1981"/>
      <c r="V84" s="1981"/>
      <c r="W84" s="1981"/>
      <c r="X84" s="1981"/>
      <c r="Y84" s="1978">
        <v>416.10232209999992</v>
      </c>
      <c r="Z84" s="1978">
        <v>59.49271499999999</v>
      </c>
      <c r="AA84" s="1978">
        <v>45.5490827</v>
      </c>
      <c r="AB84" s="1981"/>
      <c r="AC84" s="1978">
        <v>521.14411979999988</v>
      </c>
      <c r="AD84" s="1978">
        <v>416.10232209999992</v>
      </c>
      <c r="AE84" s="1978">
        <v>59.49271499999999</v>
      </c>
      <c r="AF84" s="1978">
        <v>45.5490827</v>
      </c>
      <c r="AG84" s="1981"/>
      <c r="AH84" s="1978">
        <v>521.14411979999988</v>
      </c>
      <c r="AI84" s="1942"/>
      <c r="AJ84" s="1942"/>
      <c r="AK84" s="1942"/>
      <c r="AL84" s="1942"/>
      <c r="AM84" s="1942"/>
      <c r="AN84" s="1942"/>
      <c r="AO84" s="1942"/>
      <c r="AP84" s="1942"/>
      <c r="AQ84" s="1942"/>
      <c r="AR84" s="1942"/>
      <c r="AS84" s="1942"/>
      <c r="AT84" s="1942"/>
      <c r="AU84" s="1942"/>
      <c r="AV84" s="1942"/>
      <c r="AW84" s="1942"/>
      <c r="AX84" s="1942"/>
      <c r="AY84" s="1942"/>
      <c r="AZ84" s="1942"/>
      <c r="BA84" s="1942"/>
      <c r="BB84" s="1942"/>
      <c r="BC84" s="1942"/>
      <c r="BD84" s="1942"/>
      <c r="BE84" s="1942"/>
      <c r="BF84" s="1942"/>
      <c r="BG84" s="1942"/>
      <c r="BH84" s="1942"/>
      <c r="BI84" s="1942"/>
      <c r="BJ84" s="1942"/>
      <c r="BK84" s="1942"/>
      <c r="BL84" s="1942"/>
      <c r="BM84" s="1942"/>
      <c r="BN84" s="1942"/>
      <c r="BO84" s="1942"/>
      <c r="BP84" s="1942"/>
      <c r="BQ84" s="1942"/>
      <c r="BR84" s="1942"/>
      <c r="BS84" s="1942"/>
      <c r="BT84" s="1942"/>
      <c r="BU84" s="1942"/>
      <c r="BV84" s="1942"/>
      <c r="BW84" s="1942"/>
      <c r="BX84" s="1942"/>
      <c r="BY84" s="1942"/>
      <c r="BZ84" s="1942"/>
      <c r="CA84" s="1942"/>
      <c r="CB84" s="1942"/>
      <c r="CC84" s="1942"/>
      <c r="CD84" s="1942"/>
      <c r="CE84" s="1942"/>
      <c r="CF84" s="1942"/>
    </row>
    <row r="85" spans="1:84" s="1" customFormat="1" ht="18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335"/>
      <c r="R85" s="2005"/>
      <c r="S85" s="2006" t="s">
        <v>261</v>
      </c>
      <c r="T85" s="1981"/>
      <c r="U85" s="1981"/>
      <c r="V85" s="1981"/>
      <c r="W85" s="1978">
        <v>3.6854842000000061</v>
      </c>
      <c r="X85" s="1978">
        <v>3.6854842000000061</v>
      </c>
      <c r="Y85" s="1981"/>
      <c r="Z85" s="1981"/>
      <c r="AA85" s="1981"/>
      <c r="AB85" s="1981"/>
      <c r="AC85" s="1981"/>
      <c r="AD85" s="1981"/>
      <c r="AE85" s="1981"/>
      <c r="AF85" s="1981"/>
      <c r="AG85" s="1978">
        <v>3.6854842000000061</v>
      </c>
      <c r="AH85" s="1978">
        <v>3.6854842000000061</v>
      </c>
      <c r="AI85" s="1942"/>
      <c r="AJ85" s="1942"/>
      <c r="AK85" s="1942"/>
      <c r="AL85" s="1942"/>
      <c r="AM85" s="1942"/>
      <c r="AN85" s="1942"/>
      <c r="AO85" s="1942"/>
      <c r="AP85" s="1942"/>
      <c r="AQ85" s="1942"/>
      <c r="AR85" s="1942"/>
      <c r="AS85" s="1942"/>
      <c r="AT85" s="1942"/>
      <c r="AU85" s="1942"/>
      <c r="AV85" s="1942"/>
      <c r="AW85" s="1942"/>
      <c r="AX85" s="1942"/>
      <c r="AY85" s="1942"/>
      <c r="AZ85" s="1942"/>
      <c r="BA85" s="1942"/>
      <c r="BB85" s="1942"/>
      <c r="BC85" s="1942"/>
      <c r="BD85" s="1942"/>
      <c r="BE85" s="1942"/>
      <c r="BF85" s="1942"/>
      <c r="BG85" s="1942"/>
      <c r="BH85" s="1942"/>
      <c r="BI85" s="1942"/>
      <c r="BJ85" s="1942"/>
      <c r="BK85" s="1942"/>
      <c r="BL85" s="1942"/>
      <c r="BM85" s="1942"/>
      <c r="BN85" s="1942"/>
      <c r="BO85" s="1942"/>
      <c r="BP85" s="1942"/>
      <c r="BQ85" s="1942"/>
      <c r="BR85" s="1942"/>
      <c r="BS85" s="1942"/>
      <c r="BT85" s="1942"/>
      <c r="BU85" s="1942"/>
      <c r="BV85" s="1942"/>
      <c r="BW85" s="1942"/>
      <c r="BX85" s="1942"/>
      <c r="BY85" s="1942"/>
      <c r="BZ85" s="1942"/>
      <c r="CA85" s="1942"/>
      <c r="CB85" s="1942"/>
      <c r="CC85" s="1942"/>
      <c r="CD85" s="1942"/>
      <c r="CE85" s="1942"/>
      <c r="CF85" s="1942"/>
    </row>
    <row r="86" spans="1:84" s="1" customFormat="1" ht="18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335"/>
      <c r="R86" s="2005"/>
      <c r="S86" s="2006" t="s">
        <v>22</v>
      </c>
      <c r="T86" s="1981"/>
      <c r="U86" s="1981"/>
      <c r="V86" s="1978">
        <v>4.8224233400000012</v>
      </c>
      <c r="W86" s="1978">
        <v>10.371577730000007</v>
      </c>
      <c r="X86" s="1978">
        <v>15.194001070000036</v>
      </c>
      <c r="Y86" s="1981"/>
      <c r="Z86" s="1981"/>
      <c r="AA86" s="1981"/>
      <c r="AB86" s="1981"/>
      <c r="AC86" s="1981"/>
      <c r="AD86" s="1981"/>
      <c r="AE86" s="1981"/>
      <c r="AF86" s="1978">
        <v>4.8224233400000012</v>
      </c>
      <c r="AG86" s="1978">
        <v>10.371577730000007</v>
      </c>
      <c r="AH86" s="1978">
        <v>15.194001070000036</v>
      </c>
      <c r="AI86" s="1942"/>
      <c r="AJ86" s="1942"/>
      <c r="AK86" s="1942"/>
      <c r="AL86" s="1942"/>
      <c r="AM86" s="1942"/>
      <c r="AN86" s="1942"/>
      <c r="AO86" s="1942"/>
      <c r="AP86" s="1942"/>
      <c r="AQ86" s="1942"/>
      <c r="AR86" s="1942"/>
      <c r="AS86" s="1942"/>
      <c r="AT86" s="1942"/>
      <c r="AU86" s="1942"/>
      <c r="AV86" s="1942"/>
      <c r="AW86" s="1942"/>
      <c r="AX86" s="1942"/>
      <c r="AY86" s="1942"/>
      <c r="AZ86" s="1942"/>
      <c r="BA86" s="1942"/>
      <c r="BB86" s="1942"/>
      <c r="BC86" s="1942"/>
      <c r="BD86" s="1942"/>
      <c r="BE86" s="1942"/>
      <c r="BF86" s="1942"/>
      <c r="BG86" s="1942"/>
      <c r="BH86" s="1942"/>
      <c r="BI86" s="1942"/>
      <c r="BJ86" s="1942"/>
      <c r="BK86" s="1942"/>
      <c r="BL86" s="1942"/>
      <c r="BM86" s="1942"/>
      <c r="BN86" s="1942"/>
      <c r="BO86" s="1942"/>
      <c r="BP86" s="1942"/>
      <c r="BQ86" s="1942"/>
      <c r="BR86" s="1942"/>
      <c r="BS86" s="1942"/>
      <c r="BT86" s="1942"/>
      <c r="BU86" s="1942"/>
      <c r="BV86" s="1942"/>
      <c r="BW86" s="1942"/>
      <c r="BX86" s="1942"/>
      <c r="BY86" s="1942"/>
      <c r="BZ86" s="1942"/>
      <c r="CA86" s="1942"/>
      <c r="CB86" s="1942"/>
      <c r="CC86" s="1942"/>
      <c r="CD86" s="1942"/>
      <c r="CE86" s="1942"/>
      <c r="CF86" s="1942"/>
    </row>
    <row r="87" spans="1:84" s="1" customFormat="1" ht="18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335"/>
      <c r="R87" s="2005"/>
      <c r="S87" s="2006" t="s">
        <v>24</v>
      </c>
      <c r="T87" s="1981"/>
      <c r="U87" s="1981"/>
      <c r="V87" s="1978">
        <v>4.5536051000000004</v>
      </c>
      <c r="W87" s="1978">
        <v>24.256376900000028</v>
      </c>
      <c r="X87" s="1978">
        <v>28.809981999999867</v>
      </c>
      <c r="Y87" s="1981"/>
      <c r="Z87" s="1981"/>
      <c r="AA87" s="1978">
        <v>2.6890936000000001</v>
      </c>
      <c r="AB87" s="1981"/>
      <c r="AC87" s="1978">
        <v>2.6890936000000001</v>
      </c>
      <c r="AD87" s="1981"/>
      <c r="AE87" s="1981"/>
      <c r="AF87" s="1978">
        <v>7.2426986999999983</v>
      </c>
      <c r="AG87" s="1978">
        <v>24.256376900000028</v>
      </c>
      <c r="AH87" s="1978">
        <v>31.49907560000004</v>
      </c>
      <c r="AI87" s="1942"/>
      <c r="AJ87" s="1942"/>
      <c r="AK87" s="1942"/>
      <c r="AL87" s="1942"/>
      <c r="AM87" s="1942"/>
      <c r="AN87" s="1942"/>
      <c r="AO87" s="1942"/>
      <c r="AP87" s="1942"/>
      <c r="AQ87" s="1942"/>
      <c r="AR87" s="1942"/>
      <c r="AS87" s="1942"/>
      <c r="AT87" s="1942"/>
      <c r="AU87" s="1942"/>
      <c r="AV87" s="1942"/>
      <c r="AW87" s="1942"/>
      <c r="AX87" s="1942"/>
      <c r="AY87" s="1942"/>
      <c r="AZ87" s="1942"/>
      <c r="BA87" s="1942"/>
      <c r="BB87" s="1942"/>
      <c r="BC87" s="1942"/>
      <c r="BD87" s="1942"/>
      <c r="BE87" s="1942"/>
      <c r="BF87" s="1942"/>
      <c r="BG87" s="1942"/>
      <c r="BH87" s="1942"/>
      <c r="BI87" s="1942"/>
      <c r="BJ87" s="1942"/>
      <c r="BK87" s="1942"/>
      <c r="BL87" s="1942"/>
      <c r="BM87" s="1942"/>
      <c r="BN87" s="1942"/>
      <c r="BO87" s="1942"/>
      <c r="BP87" s="1942"/>
      <c r="BQ87" s="1942"/>
      <c r="BR87" s="1942"/>
      <c r="BS87" s="1942"/>
      <c r="BT87" s="1942"/>
      <c r="BU87" s="1942"/>
      <c r="BV87" s="1942"/>
      <c r="BW87" s="1942"/>
      <c r="BX87" s="1942"/>
      <c r="BY87" s="1942"/>
      <c r="BZ87" s="1942"/>
      <c r="CA87" s="1942"/>
      <c r="CB87" s="1942"/>
      <c r="CC87" s="1942"/>
      <c r="CD87" s="1942"/>
      <c r="CE87" s="1942"/>
      <c r="CF87" s="1942"/>
    </row>
    <row r="88" spans="1:84" s="1" customFormat="1" ht="18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335"/>
      <c r="R88" s="2005"/>
      <c r="S88" s="2006" t="s">
        <v>26</v>
      </c>
      <c r="T88" s="1981"/>
      <c r="U88" s="1981"/>
      <c r="V88" s="1978">
        <v>2.2324660999999995</v>
      </c>
      <c r="W88" s="1978">
        <v>15.962642799999969</v>
      </c>
      <c r="X88" s="1978">
        <v>18.195108899999987</v>
      </c>
      <c r="Y88" s="1981"/>
      <c r="Z88" s="1981"/>
      <c r="AA88" s="1981"/>
      <c r="AB88" s="1981"/>
      <c r="AC88" s="1981"/>
      <c r="AD88" s="1981"/>
      <c r="AE88" s="1981"/>
      <c r="AF88" s="1978">
        <v>2.2324660999999995</v>
      </c>
      <c r="AG88" s="1978">
        <v>15.962642799999969</v>
      </c>
      <c r="AH88" s="1978">
        <v>18.195108899999987</v>
      </c>
      <c r="AI88" s="1942"/>
      <c r="AJ88" s="1942"/>
      <c r="AK88" s="1942"/>
      <c r="AL88" s="1942"/>
      <c r="AM88" s="1942"/>
      <c r="AN88" s="1942"/>
      <c r="AO88" s="1942"/>
      <c r="AP88" s="1942"/>
      <c r="AQ88" s="1942"/>
      <c r="AR88" s="1942"/>
      <c r="AS88" s="1942"/>
      <c r="AT88" s="1942"/>
      <c r="AU88" s="1942"/>
      <c r="AV88" s="1942"/>
      <c r="AW88" s="1942"/>
      <c r="AX88" s="1942"/>
      <c r="AY88" s="1942"/>
      <c r="AZ88" s="1942"/>
      <c r="BA88" s="1942"/>
      <c r="BB88" s="1942"/>
      <c r="BC88" s="1942"/>
      <c r="BD88" s="1942"/>
      <c r="BE88" s="1942"/>
      <c r="BF88" s="1942"/>
      <c r="BG88" s="1942"/>
      <c r="BH88" s="1942"/>
      <c r="BI88" s="1942"/>
      <c r="BJ88" s="1942"/>
      <c r="BK88" s="1942"/>
      <c r="BL88" s="1942"/>
      <c r="BM88" s="1942"/>
      <c r="BN88" s="1942"/>
      <c r="BO88" s="1942"/>
      <c r="BP88" s="1942"/>
      <c r="BQ88" s="1942"/>
      <c r="BR88" s="1942"/>
      <c r="BS88" s="1942"/>
      <c r="BT88" s="1942"/>
      <c r="BU88" s="1942"/>
      <c r="BV88" s="1942"/>
      <c r="BW88" s="1942"/>
      <c r="BX88" s="1942"/>
      <c r="BY88" s="1942"/>
      <c r="BZ88" s="1942"/>
      <c r="CA88" s="1942"/>
      <c r="CB88" s="1942"/>
      <c r="CC88" s="1942"/>
      <c r="CD88" s="1942"/>
      <c r="CE88" s="1942"/>
      <c r="CF88" s="1942"/>
    </row>
    <row r="89" spans="1:84" s="1" customFormat="1" ht="18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335"/>
      <c r="R89" s="2005"/>
      <c r="S89" s="2006" t="s">
        <v>235</v>
      </c>
      <c r="T89" s="1981"/>
      <c r="U89" s="1981"/>
      <c r="V89" s="1978">
        <v>689.04030910000108</v>
      </c>
      <c r="W89" s="1978">
        <v>4259.9110830000091</v>
      </c>
      <c r="X89" s="1978">
        <v>4948.9513920999825</v>
      </c>
      <c r="Y89" s="1981"/>
      <c r="Z89" s="1978">
        <v>128.30985430000001</v>
      </c>
      <c r="AA89" s="1978">
        <v>1881.1754425999966</v>
      </c>
      <c r="AB89" s="1978">
        <v>1.0639262</v>
      </c>
      <c r="AC89" s="1978">
        <v>2010.5492231000044</v>
      </c>
      <c r="AD89" s="1981"/>
      <c r="AE89" s="1978">
        <v>128.30985430000001</v>
      </c>
      <c r="AF89" s="1978">
        <v>2570.2157517000137</v>
      </c>
      <c r="AG89" s="1978">
        <v>4260.9750092000604</v>
      </c>
      <c r="AH89" s="1978">
        <v>6959.5006152000424</v>
      </c>
      <c r="AI89" s="1942"/>
      <c r="AJ89" s="1942"/>
      <c r="AK89" s="1942"/>
      <c r="AL89" s="1942"/>
      <c r="AM89" s="1942"/>
      <c r="AN89" s="1942"/>
      <c r="AO89" s="1942"/>
      <c r="AP89" s="1942"/>
      <c r="AQ89" s="1942"/>
      <c r="AR89" s="1942"/>
      <c r="AS89" s="1942"/>
      <c r="AT89" s="1942"/>
      <c r="AU89" s="1942"/>
      <c r="AV89" s="1942"/>
      <c r="AW89" s="1942"/>
      <c r="AX89" s="1942"/>
      <c r="AY89" s="1942"/>
      <c r="AZ89" s="1942"/>
      <c r="BA89" s="1942"/>
      <c r="BB89" s="1942"/>
      <c r="BC89" s="1942"/>
      <c r="BD89" s="1942"/>
      <c r="BE89" s="1942"/>
      <c r="BF89" s="1942"/>
      <c r="BG89" s="1942"/>
      <c r="BH89" s="1942"/>
      <c r="BI89" s="1942"/>
      <c r="BJ89" s="1942"/>
      <c r="BK89" s="1942"/>
      <c r="BL89" s="1942"/>
      <c r="BM89" s="1942"/>
      <c r="BN89" s="1942"/>
      <c r="BO89" s="1942"/>
      <c r="BP89" s="1942"/>
      <c r="BQ89" s="1942"/>
      <c r="BR89" s="1942"/>
      <c r="BS89" s="1942"/>
      <c r="BT89" s="1942"/>
      <c r="BU89" s="1942"/>
      <c r="BV89" s="1942"/>
      <c r="BW89" s="1942"/>
      <c r="BX89" s="1942"/>
      <c r="BY89" s="1942"/>
      <c r="BZ89" s="1942"/>
      <c r="CA89" s="1942"/>
      <c r="CB89" s="1942"/>
      <c r="CC89" s="1942"/>
      <c r="CD89" s="1942"/>
      <c r="CE89" s="1942"/>
      <c r="CF89" s="1942"/>
    </row>
    <row r="90" spans="1:84" s="1" customFormat="1" ht="18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335"/>
      <c r="R90" s="2005"/>
      <c r="S90" s="2006" t="s">
        <v>238</v>
      </c>
      <c r="T90" s="1981"/>
      <c r="U90" s="1981"/>
      <c r="V90" s="1981"/>
      <c r="W90" s="1981"/>
      <c r="X90" s="1981"/>
      <c r="Y90" s="1978">
        <v>2699.6310001000006</v>
      </c>
      <c r="Z90" s="1978">
        <v>147.47711849999999</v>
      </c>
      <c r="AA90" s="1978">
        <v>1468.7007501999979</v>
      </c>
      <c r="AB90" s="1981"/>
      <c r="AC90" s="1978">
        <v>4315.8088688000062</v>
      </c>
      <c r="AD90" s="1978">
        <v>2699.6310001000006</v>
      </c>
      <c r="AE90" s="1978">
        <v>147.47711849999999</v>
      </c>
      <c r="AF90" s="1978">
        <v>1468.7007501999979</v>
      </c>
      <c r="AG90" s="1981"/>
      <c r="AH90" s="1978">
        <v>4315.8088688000062</v>
      </c>
      <c r="AI90" s="1942"/>
      <c r="AJ90" s="1942"/>
      <c r="AK90" s="1942"/>
      <c r="AL90" s="1942"/>
      <c r="AM90" s="1942"/>
      <c r="AN90" s="1942"/>
      <c r="AO90" s="1942"/>
      <c r="AP90" s="1942"/>
      <c r="AQ90" s="1942"/>
      <c r="AR90" s="1942"/>
      <c r="AS90" s="1942"/>
      <c r="AT90" s="1942"/>
      <c r="AU90" s="1942"/>
      <c r="AV90" s="1942"/>
      <c r="AW90" s="1942"/>
      <c r="AX90" s="1942"/>
      <c r="AY90" s="1942"/>
      <c r="AZ90" s="1942"/>
      <c r="BA90" s="1942"/>
      <c r="BB90" s="1942"/>
      <c r="BC90" s="1942"/>
      <c r="BD90" s="1942"/>
      <c r="BE90" s="1942"/>
      <c r="BF90" s="1942"/>
      <c r="BG90" s="1942"/>
      <c r="BH90" s="1942"/>
      <c r="BI90" s="1942"/>
      <c r="BJ90" s="1942"/>
      <c r="BK90" s="1942"/>
      <c r="BL90" s="1942"/>
      <c r="BM90" s="1942"/>
      <c r="BN90" s="1942"/>
      <c r="BO90" s="1942"/>
      <c r="BP90" s="1942"/>
      <c r="BQ90" s="1942"/>
      <c r="BR90" s="1942"/>
      <c r="BS90" s="1942"/>
      <c r="BT90" s="1942"/>
      <c r="BU90" s="1942"/>
      <c r="BV90" s="1942"/>
      <c r="BW90" s="1942"/>
      <c r="BX90" s="1942"/>
      <c r="BY90" s="1942"/>
      <c r="BZ90" s="1942"/>
      <c r="CA90" s="1942"/>
      <c r="CB90" s="1942"/>
      <c r="CC90" s="1942"/>
      <c r="CD90" s="1942"/>
      <c r="CE90" s="1942"/>
      <c r="CF90" s="1942"/>
    </row>
    <row r="91" spans="1:84" s="1" customFormat="1" ht="18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335"/>
      <c r="R91" s="2005"/>
      <c r="S91" s="2006" t="s">
        <v>239</v>
      </c>
      <c r="T91" s="1981"/>
      <c r="U91" s="1981"/>
      <c r="V91" s="1981"/>
      <c r="W91" s="1981"/>
      <c r="X91" s="1981"/>
      <c r="Y91" s="1981"/>
      <c r="Z91" s="1981"/>
      <c r="AA91" s="1978">
        <v>15.765036700000001</v>
      </c>
      <c r="AB91" s="1981"/>
      <c r="AC91" s="1978">
        <v>15.765036700000001</v>
      </c>
      <c r="AD91" s="1981"/>
      <c r="AE91" s="1981"/>
      <c r="AF91" s="1978">
        <v>15.765036700000001</v>
      </c>
      <c r="AG91" s="1981"/>
      <c r="AH91" s="1978">
        <v>15.765036700000001</v>
      </c>
      <c r="AI91" s="1942"/>
      <c r="AJ91" s="1942"/>
      <c r="AK91" s="1942"/>
      <c r="AL91" s="1942"/>
      <c r="AM91" s="1942"/>
      <c r="AN91" s="1942"/>
      <c r="AO91" s="1942"/>
      <c r="AP91" s="1942"/>
      <c r="AQ91" s="1942"/>
      <c r="AR91" s="1942"/>
      <c r="AS91" s="1942"/>
      <c r="AT91" s="1942"/>
      <c r="AU91" s="1942"/>
      <c r="AV91" s="1942"/>
      <c r="AW91" s="1942"/>
      <c r="AX91" s="1942"/>
      <c r="AY91" s="1942"/>
      <c r="AZ91" s="1942"/>
      <c r="BA91" s="1942"/>
      <c r="BB91" s="1942"/>
      <c r="BC91" s="1942"/>
      <c r="BD91" s="1942"/>
      <c r="BE91" s="1942"/>
      <c r="BF91" s="1942"/>
      <c r="BG91" s="1942"/>
      <c r="BH91" s="1942"/>
      <c r="BI91" s="1942"/>
      <c r="BJ91" s="1942"/>
      <c r="BK91" s="1942"/>
      <c r="BL91" s="1942"/>
      <c r="BM91" s="1942"/>
      <c r="BN91" s="1942"/>
      <c r="BO91" s="1942"/>
      <c r="BP91" s="1942"/>
      <c r="BQ91" s="1942"/>
      <c r="BR91" s="1942"/>
      <c r="BS91" s="1942"/>
      <c r="BT91" s="1942"/>
      <c r="BU91" s="1942"/>
      <c r="BV91" s="1942"/>
      <c r="BW91" s="1942"/>
      <c r="BX91" s="1942"/>
      <c r="BY91" s="1942"/>
      <c r="BZ91" s="1942"/>
      <c r="CA91" s="1942"/>
      <c r="CB91" s="1942"/>
      <c r="CC91" s="1942"/>
      <c r="CD91" s="1942"/>
      <c r="CE91" s="1942"/>
      <c r="CF91" s="1942"/>
    </row>
    <row r="92" spans="1:84" s="1" customFormat="1" ht="18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335"/>
      <c r="R92" s="2005"/>
      <c r="S92" s="2006" t="s">
        <v>333</v>
      </c>
      <c r="T92" s="1981"/>
      <c r="U92" s="1981"/>
      <c r="V92" s="1981"/>
      <c r="W92" s="1981"/>
      <c r="X92" s="1981"/>
      <c r="Y92" s="1978">
        <v>4024.3228421000003</v>
      </c>
      <c r="Z92" s="1978">
        <v>61.962252199999988</v>
      </c>
      <c r="AA92" s="1978">
        <v>1061.9921938</v>
      </c>
      <c r="AB92" s="1981"/>
      <c r="AC92" s="1978">
        <v>5148.2772881000074</v>
      </c>
      <c r="AD92" s="1978">
        <v>4024.3228421000003</v>
      </c>
      <c r="AE92" s="1978">
        <v>61.962252199999988</v>
      </c>
      <c r="AF92" s="1978">
        <v>1061.9921938</v>
      </c>
      <c r="AG92" s="1981"/>
      <c r="AH92" s="1978">
        <v>5148.2772881000074</v>
      </c>
      <c r="AI92" s="1942"/>
      <c r="AJ92" s="1942"/>
      <c r="AK92" s="1942"/>
      <c r="AL92" s="1942"/>
      <c r="AM92" s="1942"/>
      <c r="AN92" s="1942"/>
      <c r="AO92" s="1942"/>
      <c r="AP92" s="1942"/>
      <c r="AQ92" s="1942"/>
      <c r="AR92" s="1942"/>
      <c r="AS92" s="1942"/>
      <c r="AT92" s="1942"/>
      <c r="AU92" s="1942"/>
      <c r="AV92" s="1942"/>
      <c r="AW92" s="1942"/>
      <c r="AX92" s="1942"/>
      <c r="AY92" s="1942"/>
      <c r="AZ92" s="1942"/>
      <c r="BA92" s="1942"/>
      <c r="BB92" s="1942"/>
      <c r="BC92" s="1942"/>
      <c r="BD92" s="1942"/>
      <c r="BE92" s="1942"/>
      <c r="BF92" s="1942"/>
      <c r="BG92" s="1942"/>
      <c r="BH92" s="1942"/>
      <c r="BI92" s="1942"/>
      <c r="BJ92" s="1942"/>
      <c r="BK92" s="1942"/>
      <c r="BL92" s="1942"/>
      <c r="BM92" s="1942"/>
      <c r="BN92" s="1942"/>
      <c r="BO92" s="1942"/>
      <c r="BP92" s="1942"/>
      <c r="BQ92" s="1942"/>
      <c r="BR92" s="1942"/>
      <c r="BS92" s="1942"/>
      <c r="BT92" s="1942"/>
      <c r="BU92" s="1942"/>
      <c r="BV92" s="1942"/>
      <c r="BW92" s="1942"/>
      <c r="BX92" s="1942"/>
      <c r="BY92" s="1942"/>
      <c r="BZ92" s="1942"/>
      <c r="CA92" s="1942"/>
      <c r="CB92" s="1942"/>
      <c r="CC92" s="1942"/>
      <c r="CD92" s="1942"/>
      <c r="CE92" s="1942"/>
      <c r="CF92" s="1942"/>
    </row>
    <row r="93" spans="1:84" s="1" customFormat="1" ht="1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335"/>
      <c r="R93" s="2005"/>
      <c r="S93" s="2006" t="s">
        <v>240</v>
      </c>
      <c r="T93" s="1981"/>
      <c r="U93" s="1981"/>
      <c r="V93" s="1981"/>
      <c r="W93" s="1981"/>
      <c r="X93" s="1981"/>
      <c r="Y93" s="1981"/>
      <c r="Z93" s="1978">
        <v>27.559428399999994</v>
      </c>
      <c r="AA93" s="1978">
        <v>282.39784679999991</v>
      </c>
      <c r="AB93" s="1981"/>
      <c r="AC93" s="1978">
        <v>309.95727520000042</v>
      </c>
      <c r="AD93" s="1981"/>
      <c r="AE93" s="1978">
        <v>27.559428399999994</v>
      </c>
      <c r="AF93" s="1978">
        <v>282.39784679999991</v>
      </c>
      <c r="AG93" s="1981"/>
      <c r="AH93" s="1978">
        <v>309.95727520000042</v>
      </c>
      <c r="AI93" s="1942"/>
      <c r="AJ93" s="1942"/>
      <c r="AK93" s="1942"/>
      <c r="AL93" s="1942"/>
      <c r="AM93" s="1942"/>
      <c r="AN93" s="1942"/>
      <c r="AO93" s="1942"/>
      <c r="AP93" s="1942"/>
      <c r="AQ93" s="1942"/>
      <c r="AR93" s="1942"/>
      <c r="AS93" s="1942"/>
      <c r="AT93" s="1942"/>
      <c r="AU93" s="1942"/>
      <c r="AV93" s="1942"/>
      <c r="AW93" s="1942"/>
      <c r="AX93" s="1942"/>
      <c r="AY93" s="1942"/>
      <c r="AZ93" s="1942"/>
      <c r="BA93" s="1942"/>
      <c r="BB93" s="1942"/>
      <c r="BC93" s="1942"/>
      <c r="BD93" s="1942"/>
      <c r="BE93" s="1942"/>
      <c r="BF93" s="1942"/>
      <c r="BG93" s="1942"/>
      <c r="BH93" s="1942"/>
      <c r="BI93" s="1942"/>
      <c r="BJ93" s="1942"/>
      <c r="BK93" s="1942"/>
      <c r="BL93" s="1942"/>
      <c r="BM93" s="1942"/>
      <c r="BN93" s="1942"/>
      <c r="BO93" s="1942"/>
      <c r="BP93" s="1942"/>
      <c r="BQ93" s="1942"/>
      <c r="BR93" s="1942"/>
      <c r="BS93" s="1942"/>
      <c r="BT93" s="1942"/>
      <c r="BU93" s="1942"/>
      <c r="BV93" s="1942"/>
      <c r="BW93" s="1942"/>
      <c r="BX93" s="1942"/>
      <c r="BY93" s="1942"/>
      <c r="BZ93" s="1942"/>
      <c r="CA93" s="1942"/>
      <c r="CB93" s="1942"/>
      <c r="CC93" s="1942"/>
      <c r="CD93" s="1942"/>
      <c r="CE93" s="1942"/>
      <c r="CF93" s="1942"/>
    </row>
    <row r="94" spans="1:84" s="1" customFormat="1" ht="18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335"/>
      <c r="R94" s="2005"/>
      <c r="S94" s="2006" t="s">
        <v>262</v>
      </c>
      <c r="T94" s="1981"/>
      <c r="U94" s="1978">
        <v>1.8748965000000002</v>
      </c>
      <c r="V94" s="1978">
        <v>343.78671729999996</v>
      </c>
      <c r="W94" s="1978">
        <v>1111.3800723999773</v>
      </c>
      <c r="X94" s="1978">
        <v>1457.041686199989</v>
      </c>
      <c r="Y94" s="1981"/>
      <c r="Z94" s="1978">
        <v>96.746866600000004</v>
      </c>
      <c r="AA94" s="1978">
        <v>268.47554180000026</v>
      </c>
      <c r="AB94" s="1981"/>
      <c r="AC94" s="1978">
        <v>365.22240840000012</v>
      </c>
      <c r="AD94" s="1981"/>
      <c r="AE94" s="1978">
        <v>98.621763099999967</v>
      </c>
      <c r="AF94" s="1978">
        <v>612.26225910000164</v>
      </c>
      <c r="AG94" s="1978">
        <v>1111.3800723999773</v>
      </c>
      <c r="AH94" s="1978">
        <v>1822.2640946000297</v>
      </c>
      <c r="AI94" s="1942"/>
      <c r="AJ94" s="1942"/>
      <c r="AK94" s="1942"/>
      <c r="AL94" s="1942"/>
      <c r="AM94" s="1942"/>
      <c r="AN94" s="1942"/>
      <c r="AO94" s="1942"/>
      <c r="AP94" s="1942"/>
      <c r="AQ94" s="1942"/>
      <c r="AR94" s="1942"/>
      <c r="AS94" s="1942"/>
      <c r="AT94" s="1942"/>
      <c r="AU94" s="1942"/>
      <c r="AV94" s="1942"/>
      <c r="AW94" s="1942"/>
      <c r="AX94" s="1942"/>
      <c r="AY94" s="1942"/>
      <c r="AZ94" s="1942"/>
      <c r="BA94" s="1942"/>
      <c r="BB94" s="1942"/>
      <c r="BC94" s="1942"/>
      <c r="BD94" s="1942"/>
      <c r="BE94" s="1942"/>
      <c r="BF94" s="1942"/>
      <c r="BG94" s="1942"/>
      <c r="BH94" s="1942"/>
      <c r="BI94" s="1942"/>
      <c r="BJ94" s="1942"/>
      <c r="BK94" s="1942"/>
      <c r="BL94" s="1942"/>
      <c r="BM94" s="1942"/>
      <c r="BN94" s="1942"/>
      <c r="BO94" s="1942"/>
      <c r="BP94" s="1942"/>
      <c r="BQ94" s="1942"/>
      <c r="BR94" s="1942"/>
      <c r="BS94" s="1942"/>
      <c r="BT94" s="1942"/>
      <c r="BU94" s="1942"/>
      <c r="BV94" s="1942"/>
      <c r="BW94" s="1942"/>
      <c r="BX94" s="1942"/>
      <c r="BY94" s="1942"/>
      <c r="BZ94" s="1942"/>
      <c r="CA94" s="1942"/>
      <c r="CB94" s="1942"/>
      <c r="CC94" s="1942"/>
      <c r="CD94" s="1942"/>
      <c r="CE94" s="1942"/>
      <c r="CF94" s="1942"/>
    </row>
    <row r="95" spans="1:84" s="1" customFormat="1" ht="18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335"/>
      <c r="R95" s="2005"/>
      <c r="S95" s="2006" t="s">
        <v>52</v>
      </c>
      <c r="T95" s="1981"/>
      <c r="U95" s="1981"/>
      <c r="V95" s="1981"/>
      <c r="W95" s="1981"/>
      <c r="X95" s="1981"/>
      <c r="Y95" s="1978">
        <v>36.431444999999997</v>
      </c>
      <c r="Z95" s="1978">
        <v>51.353765000000003</v>
      </c>
      <c r="AA95" s="1978">
        <v>51.464879999999994</v>
      </c>
      <c r="AB95" s="1981"/>
      <c r="AC95" s="1978">
        <v>139.25008999999994</v>
      </c>
      <c r="AD95" s="1978">
        <v>36.431444999999997</v>
      </c>
      <c r="AE95" s="1978">
        <v>51.353765000000003</v>
      </c>
      <c r="AF95" s="1978">
        <v>51.464879999999994</v>
      </c>
      <c r="AG95" s="1981"/>
      <c r="AH95" s="1978">
        <v>139.25008999999994</v>
      </c>
      <c r="AI95" s="1942"/>
      <c r="AJ95" s="1942"/>
      <c r="AK95" s="1942"/>
      <c r="AL95" s="1942"/>
      <c r="AM95" s="1942"/>
      <c r="AN95" s="1942"/>
      <c r="AO95" s="1942"/>
      <c r="AP95" s="1942"/>
      <c r="AQ95" s="1942"/>
      <c r="AR95" s="1942"/>
      <c r="AS95" s="1942"/>
      <c r="AT95" s="1942"/>
      <c r="AU95" s="1942"/>
      <c r="AV95" s="1942"/>
      <c r="AW95" s="1942"/>
      <c r="AX95" s="1942"/>
      <c r="AY95" s="1942"/>
      <c r="AZ95" s="1942"/>
      <c r="BA95" s="1942"/>
      <c r="BB95" s="1942"/>
      <c r="BC95" s="1942"/>
      <c r="BD95" s="1942"/>
      <c r="BE95" s="1942"/>
      <c r="BF95" s="1942"/>
      <c r="BG95" s="1942"/>
      <c r="BH95" s="1942"/>
      <c r="BI95" s="1942"/>
      <c r="BJ95" s="1942"/>
      <c r="BK95" s="1942"/>
      <c r="BL95" s="1942"/>
      <c r="BM95" s="1942"/>
      <c r="BN95" s="1942"/>
      <c r="BO95" s="1942"/>
      <c r="BP95" s="1942"/>
      <c r="BQ95" s="1942"/>
      <c r="BR95" s="1942"/>
      <c r="BS95" s="1942"/>
      <c r="BT95" s="1942"/>
      <c r="BU95" s="1942"/>
      <c r="BV95" s="1942"/>
      <c r="BW95" s="1942"/>
      <c r="BX95" s="1942"/>
      <c r="BY95" s="1942"/>
      <c r="BZ95" s="1942"/>
      <c r="CA95" s="1942"/>
      <c r="CB95" s="1942"/>
      <c r="CC95" s="1942"/>
      <c r="CD95" s="1942"/>
      <c r="CE95" s="1942"/>
      <c r="CF95" s="1942"/>
    </row>
    <row r="96" spans="1:84" s="1" customFormat="1" ht="18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335"/>
      <c r="R96" s="2005"/>
      <c r="S96" s="2006" t="s">
        <v>295</v>
      </c>
      <c r="T96" s="1981"/>
      <c r="U96" s="1981"/>
      <c r="V96" s="1981"/>
      <c r="W96" s="1981"/>
      <c r="X96" s="1981"/>
      <c r="Y96" s="1981"/>
      <c r="Z96" s="1981"/>
      <c r="AA96" s="1978">
        <v>16.176094600000003</v>
      </c>
      <c r="AB96" s="1981"/>
      <c r="AC96" s="1978">
        <v>16.176094600000003</v>
      </c>
      <c r="AD96" s="1981"/>
      <c r="AE96" s="1981"/>
      <c r="AF96" s="1978">
        <v>16.176094600000003</v>
      </c>
      <c r="AG96" s="1981"/>
      <c r="AH96" s="1978">
        <v>16.176094600000003</v>
      </c>
      <c r="AI96" s="1942"/>
      <c r="AJ96" s="1942"/>
      <c r="AK96" s="1942"/>
      <c r="AL96" s="1942"/>
      <c r="AM96" s="1942"/>
      <c r="AN96" s="1942"/>
      <c r="AO96" s="1942"/>
      <c r="AP96" s="1942"/>
      <c r="AQ96" s="1942"/>
      <c r="AR96" s="1942"/>
      <c r="AS96" s="1942"/>
      <c r="AT96" s="1942"/>
      <c r="AU96" s="1942"/>
      <c r="AV96" s="1942"/>
      <c r="AW96" s="1942"/>
      <c r="AX96" s="1942"/>
      <c r="AY96" s="1942"/>
      <c r="AZ96" s="1942"/>
      <c r="BA96" s="1942"/>
      <c r="BB96" s="1942"/>
      <c r="BC96" s="1942"/>
      <c r="BD96" s="1942"/>
      <c r="BE96" s="1942"/>
      <c r="BF96" s="1942"/>
      <c r="BG96" s="1942"/>
      <c r="BH96" s="1942"/>
      <c r="BI96" s="1942"/>
      <c r="BJ96" s="1942"/>
      <c r="BK96" s="1942"/>
      <c r="BL96" s="1942"/>
      <c r="BM96" s="1942"/>
      <c r="BN96" s="1942"/>
      <c r="BO96" s="1942"/>
      <c r="BP96" s="1942"/>
      <c r="BQ96" s="1942"/>
      <c r="BR96" s="1942"/>
      <c r="BS96" s="1942"/>
      <c r="BT96" s="1942"/>
      <c r="BU96" s="1942"/>
      <c r="BV96" s="1942"/>
      <c r="BW96" s="1942"/>
      <c r="BX96" s="1942"/>
      <c r="BY96" s="1942"/>
      <c r="BZ96" s="1942"/>
      <c r="CA96" s="1942"/>
      <c r="CB96" s="1942"/>
      <c r="CC96" s="1942"/>
      <c r="CD96" s="1942"/>
      <c r="CE96" s="1942"/>
      <c r="CF96" s="1942"/>
    </row>
    <row r="97" spans="1:84" s="1" customFormat="1" ht="18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335"/>
      <c r="R97" s="2005"/>
      <c r="S97" s="2006" t="s">
        <v>296</v>
      </c>
      <c r="T97" s="1981"/>
      <c r="U97" s="1981"/>
      <c r="V97" s="1981"/>
      <c r="W97" s="1981"/>
      <c r="X97" s="1981"/>
      <c r="Y97" s="1981"/>
      <c r="Z97" s="1978">
        <v>13.841021000000001</v>
      </c>
      <c r="AA97" s="1978">
        <v>291.24124149999972</v>
      </c>
      <c r="AB97" s="1981"/>
      <c r="AC97" s="1978">
        <v>305.08226249999996</v>
      </c>
      <c r="AD97" s="1981"/>
      <c r="AE97" s="1978">
        <v>13.841021000000001</v>
      </c>
      <c r="AF97" s="1978">
        <v>291.24124149999972</v>
      </c>
      <c r="AG97" s="1981"/>
      <c r="AH97" s="1978">
        <v>305.08226249999996</v>
      </c>
      <c r="AI97" s="1942"/>
      <c r="AJ97" s="1942"/>
      <c r="AK97" s="1942"/>
      <c r="AL97" s="1942"/>
      <c r="AM97" s="1942"/>
      <c r="AN97" s="1942"/>
      <c r="AO97" s="1942"/>
      <c r="AP97" s="1942"/>
      <c r="AQ97" s="1942"/>
      <c r="AR97" s="1942"/>
      <c r="AS97" s="1942"/>
      <c r="AT97" s="1942"/>
      <c r="AU97" s="1942"/>
      <c r="AV97" s="1942"/>
      <c r="AW97" s="1942"/>
      <c r="AX97" s="1942"/>
      <c r="AY97" s="1942"/>
      <c r="AZ97" s="1942"/>
      <c r="BA97" s="1942"/>
      <c r="BB97" s="1942"/>
      <c r="BC97" s="1942"/>
      <c r="BD97" s="1942"/>
      <c r="BE97" s="1942"/>
      <c r="BF97" s="1942"/>
      <c r="BG97" s="1942"/>
      <c r="BH97" s="1942"/>
      <c r="BI97" s="1942"/>
      <c r="BJ97" s="1942"/>
      <c r="BK97" s="1942"/>
      <c r="BL97" s="1942"/>
      <c r="BM97" s="1942"/>
      <c r="BN97" s="1942"/>
      <c r="BO97" s="1942"/>
      <c r="BP97" s="1942"/>
      <c r="BQ97" s="1942"/>
      <c r="BR97" s="1942"/>
      <c r="BS97" s="1942"/>
      <c r="BT97" s="1942"/>
      <c r="BU97" s="1942"/>
      <c r="BV97" s="1942"/>
      <c r="BW97" s="1942"/>
      <c r="BX97" s="1942"/>
      <c r="BY97" s="1942"/>
      <c r="BZ97" s="1942"/>
      <c r="CA97" s="1942"/>
      <c r="CB97" s="1942"/>
      <c r="CC97" s="1942"/>
      <c r="CD97" s="1942"/>
      <c r="CE97" s="1942"/>
      <c r="CF97" s="1942"/>
    </row>
    <row r="98" spans="1:84" s="1" customFormat="1" ht="18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335"/>
      <c r="R98" s="2005"/>
      <c r="S98" s="2006" t="s">
        <v>53</v>
      </c>
      <c r="T98" s="1981"/>
      <c r="U98" s="1981"/>
      <c r="V98" s="1981"/>
      <c r="W98" s="1981"/>
      <c r="X98" s="1981"/>
      <c r="Y98" s="1978">
        <v>3200.3990040000003</v>
      </c>
      <c r="Z98" s="1978">
        <v>520.10857299999998</v>
      </c>
      <c r="AA98" s="1978">
        <v>1480.979506999998</v>
      </c>
      <c r="AB98" s="1981"/>
      <c r="AC98" s="1978">
        <v>5201.4870840000058</v>
      </c>
      <c r="AD98" s="1978">
        <v>3200.3990040000003</v>
      </c>
      <c r="AE98" s="1978">
        <v>520.10857299999998</v>
      </c>
      <c r="AF98" s="1978">
        <v>1480.979506999998</v>
      </c>
      <c r="AG98" s="1981"/>
      <c r="AH98" s="1978">
        <v>5201.4870840000058</v>
      </c>
      <c r="AI98" s="1942"/>
      <c r="AJ98" s="1942"/>
      <c r="AK98" s="1942"/>
      <c r="AL98" s="1942"/>
      <c r="AM98" s="1942"/>
      <c r="AN98" s="1942"/>
      <c r="AO98" s="1942"/>
      <c r="AP98" s="1942"/>
      <c r="AQ98" s="1942"/>
      <c r="AR98" s="1942"/>
      <c r="AS98" s="1942"/>
      <c r="AT98" s="1942"/>
      <c r="AU98" s="1942"/>
      <c r="AV98" s="1942"/>
      <c r="AW98" s="1942"/>
      <c r="AX98" s="1942"/>
      <c r="AY98" s="1942"/>
      <c r="AZ98" s="1942"/>
      <c r="BA98" s="1942"/>
      <c r="BB98" s="1942"/>
      <c r="BC98" s="1942"/>
      <c r="BD98" s="1942"/>
      <c r="BE98" s="1942"/>
      <c r="BF98" s="1942"/>
      <c r="BG98" s="1942"/>
      <c r="BH98" s="1942"/>
      <c r="BI98" s="1942"/>
      <c r="BJ98" s="1942"/>
      <c r="BK98" s="1942"/>
      <c r="BL98" s="1942"/>
      <c r="BM98" s="1942"/>
      <c r="BN98" s="1942"/>
      <c r="BO98" s="1942"/>
      <c r="BP98" s="1942"/>
      <c r="BQ98" s="1942"/>
      <c r="BR98" s="1942"/>
      <c r="BS98" s="1942"/>
      <c r="BT98" s="1942"/>
      <c r="BU98" s="1942"/>
      <c r="BV98" s="1942"/>
      <c r="BW98" s="1942"/>
      <c r="BX98" s="1942"/>
      <c r="BY98" s="1942"/>
      <c r="BZ98" s="1942"/>
      <c r="CA98" s="1942"/>
      <c r="CB98" s="1942"/>
      <c r="CC98" s="1942"/>
      <c r="CD98" s="1942"/>
      <c r="CE98" s="1942"/>
      <c r="CF98" s="1942"/>
    </row>
    <row r="99" spans="1:84" s="1" customFormat="1" ht="18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335"/>
      <c r="R99" s="2005"/>
      <c r="S99" s="2006" t="s">
        <v>337</v>
      </c>
      <c r="T99" s="1981"/>
      <c r="U99" s="1981"/>
      <c r="V99" s="1981"/>
      <c r="W99" s="1981"/>
      <c r="X99" s="1981"/>
      <c r="Y99" s="1981"/>
      <c r="Z99" s="1978">
        <v>5.6950678000000003</v>
      </c>
      <c r="AA99" s="1978">
        <v>13.488378000000004</v>
      </c>
      <c r="AB99" s="1981"/>
      <c r="AC99" s="1978">
        <v>19.183445800000005</v>
      </c>
      <c r="AD99" s="1981"/>
      <c r="AE99" s="1978">
        <v>5.6950678000000003</v>
      </c>
      <c r="AF99" s="1978">
        <v>13.488378000000004</v>
      </c>
      <c r="AG99" s="1981"/>
      <c r="AH99" s="1978">
        <v>19.183445800000005</v>
      </c>
      <c r="AI99" s="1942"/>
      <c r="AJ99" s="1942"/>
      <c r="AK99" s="1942"/>
      <c r="AL99" s="1942"/>
      <c r="AM99" s="1942"/>
      <c r="AN99" s="1942"/>
      <c r="AO99" s="1942"/>
      <c r="AP99" s="1942"/>
      <c r="AQ99" s="1942"/>
      <c r="AR99" s="1942"/>
      <c r="AS99" s="1942"/>
      <c r="AT99" s="1942"/>
      <c r="AU99" s="1942"/>
      <c r="AV99" s="1942"/>
      <c r="AW99" s="1942"/>
      <c r="AX99" s="1942"/>
      <c r="AY99" s="1942"/>
      <c r="AZ99" s="1942"/>
      <c r="BA99" s="1942"/>
      <c r="BB99" s="1942"/>
      <c r="BC99" s="1942"/>
      <c r="BD99" s="1942"/>
      <c r="BE99" s="1942"/>
      <c r="BF99" s="1942"/>
      <c r="BG99" s="1942"/>
      <c r="BH99" s="1942"/>
      <c r="BI99" s="1942"/>
      <c r="BJ99" s="1942"/>
      <c r="BK99" s="1942"/>
      <c r="BL99" s="1942"/>
      <c r="BM99" s="1942"/>
      <c r="BN99" s="1942"/>
      <c r="BO99" s="1942"/>
      <c r="BP99" s="1942"/>
      <c r="BQ99" s="1942"/>
      <c r="BR99" s="1942"/>
      <c r="BS99" s="1942"/>
      <c r="BT99" s="1942"/>
      <c r="BU99" s="1942"/>
      <c r="BV99" s="1942"/>
      <c r="BW99" s="1942"/>
      <c r="BX99" s="1942"/>
      <c r="BY99" s="1942"/>
      <c r="BZ99" s="1942"/>
      <c r="CA99" s="1942"/>
      <c r="CB99" s="1942"/>
      <c r="CC99" s="1942"/>
      <c r="CD99" s="1942"/>
      <c r="CE99" s="1942"/>
      <c r="CF99" s="1942"/>
    </row>
    <row r="100" spans="1:84" s="1" customFormat="1" ht="18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335"/>
      <c r="R100" s="2005"/>
      <c r="S100" s="2006" t="s">
        <v>263</v>
      </c>
      <c r="T100" s="1981"/>
      <c r="U100" s="1981"/>
      <c r="V100" s="1978">
        <v>914.87074132999578</v>
      </c>
      <c r="W100" s="1978">
        <v>4570.8768899599863</v>
      </c>
      <c r="X100" s="1978">
        <v>5485.7476312899717</v>
      </c>
      <c r="Y100" s="1981"/>
      <c r="Z100" s="1981"/>
      <c r="AA100" s="1978">
        <v>274.76161509999997</v>
      </c>
      <c r="AB100" s="1978">
        <v>3.1095347999999996</v>
      </c>
      <c r="AC100" s="1978">
        <v>277.87114989999969</v>
      </c>
      <c r="AD100" s="1981"/>
      <c r="AE100" s="1981"/>
      <c r="AF100" s="1978">
        <v>1189.6323564299992</v>
      </c>
      <c r="AG100" s="1978">
        <v>4573.9864247599662</v>
      </c>
      <c r="AH100" s="1978">
        <v>5763.6187811899799</v>
      </c>
      <c r="AI100" s="1942"/>
      <c r="AJ100" s="1942"/>
      <c r="AK100" s="1942"/>
      <c r="AL100" s="1942"/>
      <c r="AM100" s="1942"/>
      <c r="AN100" s="1942"/>
      <c r="AO100" s="1942"/>
      <c r="AP100" s="1942"/>
      <c r="AQ100" s="1942"/>
      <c r="AR100" s="1942"/>
      <c r="AS100" s="1942"/>
      <c r="AT100" s="1942"/>
      <c r="AU100" s="1942"/>
      <c r="AV100" s="1942"/>
      <c r="AW100" s="1942"/>
      <c r="AX100" s="1942"/>
      <c r="AY100" s="1942"/>
      <c r="AZ100" s="1942"/>
      <c r="BA100" s="1942"/>
      <c r="BB100" s="1942"/>
      <c r="BC100" s="1942"/>
      <c r="BD100" s="1942"/>
      <c r="BE100" s="1942"/>
      <c r="BF100" s="1942"/>
      <c r="BG100" s="1942"/>
      <c r="BH100" s="1942"/>
      <c r="BI100" s="1942"/>
      <c r="BJ100" s="1942"/>
      <c r="BK100" s="1942"/>
      <c r="BL100" s="1942"/>
      <c r="BM100" s="1942"/>
      <c r="BN100" s="1942"/>
      <c r="BO100" s="1942"/>
      <c r="BP100" s="1942"/>
      <c r="BQ100" s="1942"/>
      <c r="BR100" s="1942"/>
      <c r="BS100" s="1942"/>
      <c r="BT100" s="1942"/>
      <c r="BU100" s="1942"/>
      <c r="BV100" s="1942"/>
      <c r="BW100" s="1942"/>
      <c r="BX100" s="1942"/>
      <c r="BY100" s="1942"/>
      <c r="BZ100" s="1942"/>
      <c r="CA100" s="1942"/>
      <c r="CB100" s="1942"/>
      <c r="CC100" s="1942"/>
      <c r="CD100" s="1942"/>
      <c r="CE100" s="1942"/>
      <c r="CF100" s="1942"/>
    </row>
    <row r="101" spans="1:84" s="1" customFormat="1" ht="18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335"/>
      <c r="R101" s="2005"/>
      <c r="S101" s="2006" t="s">
        <v>297</v>
      </c>
      <c r="T101" s="1981"/>
      <c r="U101" s="1981"/>
      <c r="V101" s="1981"/>
      <c r="W101" s="1981"/>
      <c r="X101" s="1981"/>
      <c r="Y101" s="1978">
        <v>332.19186209999998</v>
      </c>
      <c r="Z101" s="1981"/>
      <c r="AA101" s="1978">
        <v>25.229599999999998</v>
      </c>
      <c r="AB101" s="1981"/>
      <c r="AC101" s="1978">
        <v>357.4214621000001</v>
      </c>
      <c r="AD101" s="1978">
        <v>332.19186209999998</v>
      </c>
      <c r="AE101" s="1981"/>
      <c r="AF101" s="1978">
        <v>25.229599999999998</v>
      </c>
      <c r="AG101" s="1981"/>
      <c r="AH101" s="1978">
        <v>357.4214621000001</v>
      </c>
      <c r="AI101" s="1942"/>
      <c r="AJ101" s="1942"/>
      <c r="AK101" s="1942"/>
      <c r="AL101" s="1942"/>
      <c r="AM101" s="1942"/>
      <c r="AN101" s="1942"/>
      <c r="AO101" s="1942"/>
      <c r="AP101" s="1942"/>
      <c r="AQ101" s="1942"/>
      <c r="AR101" s="1942"/>
      <c r="AS101" s="1942"/>
      <c r="AT101" s="1942"/>
      <c r="AU101" s="1942"/>
      <c r="AV101" s="1942"/>
      <c r="AW101" s="1942"/>
      <c r="AX101" s="1942"/>
      <c r="AY101" s="1942"/>
      <c r="AZ101" s="1942"/>
      <c r="BA101" s="1942"/>
      <c r="BB101" s="1942"/>
      <c r="BC101" s="1942"/>
      <c r="BD101" s="1942"/>
      <c r="BE101" s="1942"/>
      <c r="BF101" s="1942"/>
      <c r="BG101" s="1942"/>
      <c r="BH101" s="1942"/>
      <c r="BI101" s="1942"/>
      <c r="BJ101" s="1942"/>
      <c r="BK101" s="1942"/>
      <c r="BL101" s="1942"/>
      <c r="BM101" s="1942"/>
      <c r="BN101" s="1942"/>
      <c r="BO101" s="1942"/>
      <c r="BP101" s="1942"/>
      <c r="BQ101" s="1942"/>
      <c r="BR101" s="1942"/>
      <c r="BS101" s="1942"/>
      <c r="BT101" s="1942"/>
      <c r="BU101" s="1942"/>
      <c r="BV101" s="1942"/>
      <c r="BW101" s="1942"/>
      <c r="BX101" s="1942"/>
      <c r="BY101" s="1942"/>
      <c r="BZ101" s="1942"/>
      <c r="CA101" s="1942"/>
      <c r="CB101" s="1942"/>
      <c r="CC101" s="1942"/>
      <c r="CD101" s="1942"/>
      <c r="CE101" s="1942"/>
      <c r="CF101" s="1942"/>
    </row>
    <row r="102" spans="1:84" s="1" customFormat="1" ht="18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335"/>
      <c r="R102" s="2005"/>
      <c r="S102" s="2006" t="s">
        <v>264</v>
      </c>
      <c r="T102" s="1981"/>
      <c r="U102" s="1981"/>
      <c r="V102" s="1978">
        <v>12.120956499999993</v>
      </c>
      <c r="W102" s="1978">
        <v>11.847152900000005</v>
      </c>
      <c r="X102" s="1978">
        <v>23.968109399999939</v>
      </c>
      <c r="Y102" s="1981"/>
      <c r="Z102" s="1981"/>
      <c r="AA102" s="1981"/>
      <c r="AB102" s="1981"/>
      <c r="AC102" s="1981"/>
      <c r="AD102" s="1981"/>
      <c r="AE102" s="1981"/>
      <c r="AF102" s="1978">
        <v>12.120956499999993</v>
      </c>
      <c r="AG102" s="1978">
        <v>11.847152900000005</v>
      </c>
      <c r="AH102" s="1978">
        <v>23.968109399999939</v>
      </c>
      <c r="AI102" s="1942"/>
      <c r="AJ102" s="1942"/>
      <c r="AK102" s="1942"/>
      <c r="AL102" s="1942"/>
      <c r="AM102" s="1942"/>
      <c r="AN102" s="1942"/>
      <c r="AO102" s="1942"/>
      <c r="AP102" s="1942"/>
      <c r="AQ102" s="1942"/>
      <c r="AR102" s="1942"/>
      <c r="AS102" s="1942"/>
      <c r="AT102" s="1942"/>
      <c r="AU102" s="1942"/>
      <c r="AV102" s="1942"/>
      <c r="AW102" s="1942"/>
      <c r="AX102" s="1942"/>
      <c r="AY102" s="1942"/>
      <c r="AZ102" s="1942"/>
      <c r="BA102" s="1942"/>
      <c r="BB102" s="1942"/>
      <c r="BC102" s="1942"/>
      <c r="BD102" s="1942"/>
      <c r="BE102" s="1942"/>
      <c r="BF102" s="1942"/>
      <c r="BG102" s="1942"/>
      <c r="BH102" s="1942"/>
      <c r="BI102" s="1942"/>
      <c r="BJ102" s="1942"/>
      <c r="BK102" s="1942"/>
      <c r="BL102" s="1942"/>
      <c r="BM102" s="1942"/>
      <c r="BN102" s="1942"/>
      <c r="BO102" s="1942"/>
      <c r="BP102" s="1942"/>
      <c r="BQ102" s="1942"/>
      <c r="BR102" s="1942"/>
      <c r="BS102" s="1942"/>
      <c r="BT102" s="1942"/>
      <c r="BU102" s="1942"/>
      <c r="BV102" s="1942"/>
      <c r="BW102" s="1942"/>
      <c r="BX102" s="1942"/>
      <c r="BY102" s="1942"/>
      <c r="BZ102" s="1942"/>
      <c r="CA102" s="1942"/>
      <c r="CB102" s="1942"/>
      <c r="CC102" s="1942"/>
      <c r="CD102" s="1942"/>
      <c r="CE102" s="1942"/>
      <c r="CF102" s="1942"/>
    </row>
    <row r="103" spans="1:84" s="1" customFormat="1" ht="18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335"/>
      <c r="R103" s="2005"/>
      <c r="S103" s="2006" t="s">
        <v>241</v>
      </c>
      <c r="T103" s="1981"/>
      <c r="U103" s="1981"/>
      <c r="V103" s="1981"/>
      <c r="W103" s="1981"/>
      <c r="X103" s="1981"/>
      <c r="Y103" s="1978">
        <v>45.154506999999995</v>
      </c>
      <c r="Z103" s="1978">
        <v>30.084848000000008</v>
      </c>
      <c r="AA103" s="1978">
        <v>31.823612699999998</v>
      </c>
      <c r="AB103" s="1981"/>
      <c r="AC103" s="1978">
        <v>107.06296769999999</v>
      </c>
      <c r="AD103" s="1978">
        <v>45.154506999999995</v>
      </c>
      <c r="AE103" s="1978">
        <v>30.084848000000008</v>
      </c>
      <c r="AF103" s="1978">
        <v>31.823612699999998</v>
      </c>
      <c r="AG103" s="1981"/>
      <c r="AH103" s="1978">
        <v>107.06296769999999</v>
      </c>
      <c r="AI103" s="1942"/>
      <c r="AJ103" s="1942"/>
      <c r="AK103" s="1942"/>
      <c r="AL103" s="1942"/>
      <c r="AM103" s="1942"/>
      <c r="AN103" s="1942"/>
      <c r="AO103" s="1942"/>
      <c r="AP103" s="1942"/>
      <c r="AQ103" s="1942"/>
      <c r="AR103" s="1942"/>
      <c r="AS103" s="1942"/>
      <c r="AT103" s="1942"/>
      <c r="AU103" s="1942"/>
      <c r="AV103" s="1942"/>
      <c r="AW103" s="1942"/>
      <c r="AX103" s="1942"/>
      <c r="AY103" s="1942"/>
      <c r="AZ103" s="1942"/>
      <c r="BA103" s="1942"/>
      <c r="BB103" s="1942"/>
      <c r="BC103" s="1942"/>
      <c r="BD103" s="1942"/>
      <c r="BE103" s="1942"/>
      <c r="BF103" s="1942"/>
      <c r="BG103" s="1942"/>
      <c r="BH103" s="1942"/>
      <c r="BI103" s="1942"/>
      <c r="BJ103" s="1942"/>
      <c r="BK103" s="1942"/>
      <c r="BL103" s="1942"/>
      <c r="BM103" s="1942"/>
      <c r="BN103" s="1942"/>
      <c r="BO103" s="1942"/>
      <c r="BP103" s="1942"/>
      <c r="BQ103" s="1942"/>
      <c r="BR103" s="1942"/>
      <c r="BS103" s="1942"/>
      <c r="BT103" s="1942"/>
      <c r="BU103" s="1942"/>
      <c r="BV103" s="1942"/>
      <c r="BW103" s="1942"/>
      <c r="BX103" s="1942"/>
      <c r="BY103" s="1942"/>
      <c r="BZ103" s="1942"/>
      <c r="CA103" s="1942"/>
      <c r="CB103" s="1942"/>
      <c r="CC103" s="1942"/>
      <c r="CD103" s="1942"/>
      <c r="CE103" s="1942"/>
      <c r="CF103" s="1942"/>
    </row>
    <row r="104" spans="1:84" s="1" customFormat="1" ht="18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335"/>
      <c r="R104" s="2005"/>
      <c r="S104" s="2006" t="s">
        <v>30</v>
      </c>
      <c r="T104" s="1981"/>
      <c r="U104" s="1981"/>
      <c r="V104" s="1978">
        <v>3.6291472000000011</v>
      </c>
      <c r="W104" s="1978">
        <v>9.2572913000000057</v>
      </c>
      <c r="X104" s="1978">
        <v>12.886438499999969</v>
      </c>
      <c r="Y104" s="1981"/>
      <c r="Z104" s="1981"/>
      <c r="AA104" s="1978">
        <v>0.403868</v>
      </c>
      <c r="AB104" s="1981"/>
      <c r="AC104" s="1978">
        <v>0.403868</v>
      </c>
      <c r="AD104" s="1981"/>
      <c r="AE104" s="1981"/>
      <c r="AF104" s="1978">
        <v>4.0330152000000004</v>
      </c>
      <c r="AG104" s="1978">
        <v>9.2572913000000057</v>
      </c>
      <c r="AH104" s="1978">
        <v>13.290306499999991</v>
      </c>
      <c r="AI104" s="1942"/>
      <c r="AJ104" s="1942"/>
      <c r="AK104" s="1942"/>
      <c r="AL104" s="1942"/>
      <c r="AM104" s="1942"/>
      <c r="AN104" s="1942"/>
      <c r="AO104" s="1942"/>
      <c r="AP104" s="1942"/>
      <c r="AQ104" s="1942"/>
      <c r="AR104" s="1942"/>
      <c r="AS104" s="1942"/>
      <c r="AT104" s="1942"/>
      <c r="AU104" s="1942"/>
      <c r="AV104" s="1942"/>
      <c r="AW104" s="1942"/>
      <c r="AX104" s="1942"/>
      <c r="AY104" s="1942"/>
      <c r="AZ104" s="1942"/>
      <c r="BA104" s="1942"/>
      <c r="BB104" s="1942"/>
      <c r="BC104" s="1942"/>
      <c r="BD104" s="1942"/>
      <c r="BE104" s="1942"/>
      <c r="BF104" s="1942"/>
      <c r="BG104" s="1942"/>
      <c r="BH104" s="1942"/>
      <c r="BI104" s="1942"/>
      <c r="BJ104" s="1942"/>
      <c r="BK104" s="1942"/>
      <c r="BL104" s="1942"/>
      <c r="BM104" s="1942"/>
      <c r="BN104" s="1942"/>
      <c r="BO104" s="1942"/>
      <c r="BP104" s="1942"/>
      <c r="BQ104" s="1942"/>
      <c r="BR104" s="1942"/>
      <c r="BS104" s="1942"/>
      <c r="BT104" s="1942"/>
      <c r="BU104" s="1942"/>
      <c r="BV104" s="1942"/>
      <c r="BW104" s="1942"/>
      <c r="BX104" s="1942"/>
      <c r="BY104" s="1942"/>
      <c r="BZ104" s="1942"/>
      <c r="CA104" s="1942"/>
      <c r="CB104" s="1942"/>
      <c r="CC104" s="1942"/>
      <c r="CD104" s="1942"/>
      <c r="CE104" s="1942"/>
      <c r="CF104" s="1942"/>
    </row>
    <row r="105" spans="1:84" s="1" customFormat="1" ht="18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335"/>
      <c r="R105" s="2005"/>
      <c r="S105" s="2006" t="s">
        <v>54</v>
      </c>
      <c r="T105" s="1981"/>
      <c r="U105" s="1981"/>
      <c r="V105" s="1981"/>
      <c r="W105" s="1981"/>
      <c r="X105" s="1981"/>
      <c r="Y105" s="1981"/>
      <c r="Z105" s="1978">
        <v>80.594950000000011</v>
      </c>
      <c r="AA105" s="1978">
        <v>381.40468499999997</v>
      </c>
      <c r="AB105" s="1981"/>
      <c r="AC105" s="1978">
        <v>461.9996349999999</v>
      </c>
      <c r="AD105" s="1981"/>
      <c r="AE105" s="1978">
        <v>80.594950000000011</v>
      </c>
      <c r="AF105" s="1978">
        <v>381.40468499999997</v>
      </c>
      <c r="AG105" s="1981"/>
      <c r="AH105" s="1978">
        <v>461.9996349999999</v>
      </c>
      <c r="AI105" s="1942"/>
      <c r="AJ105" s="1942"/>
      <c r="AK105" s="1942"/>
      <c r="AL105" s="1942"/>
      <c r="AM105" s="1942"/>
      <c r="AN105" s="1942"/>
      <c r="AO105" s="1942"/>
      <c r="AP105" s="1942"/>
      <c r="AQ105" s="1942"/>
      <c r="AR105" s="1942"/>
      <c r="AS105" s="1942"/>
      <c r="AT105" s="1942"/>
      <c r="AU105" s="1942"/>
      <c r="AV105" s="1942"/>
      <c r="AW105" s="1942"/>
      <c r="AX105" s="1942"/>
      <c r="AY105" s="1942"/>
      <c r="AZ105" s="1942"/>
      <c r="BA105" s="1942"/>
      <c r="BB105" s="1942"/>
      <c r="BC105" s="1942"/>
      <c r="BD105" s="1942"/>
      <c r="BE105" s="1942"/>
      <c r="BF105" s="1942"/>
      <c r="BG105" s="1942"/>
      <c r="BH105" s="1942"/>
      <c r="BI105" s="1942"/>
      <c r="BJ105" s="1942"/>
      <c r="BK105" s="1942"/>
      <c r="BL105" s="1942"/>
      <c r="BM105" s="1942"/>
      <c r="BN105" s="1942"/>
      <c r="BO105" s="1942"/>
      <c r="BP105" s="1942"/>
      <c r="BQ105" s="1942"/>
      <c r="BR105" s="1942"/>
      <c r="BS105" s="1942"/>
      <c r="BT105" s="1942"/>
      <c r="BU105" s="1942"/>
      <c r="BV105" s="1942"/>
      <c r="BW105" s="1942"/>
      <c r="BX105" s="1942"/>
      <c r="BY105" s="1942"/>
      <c r="BZ105" s="1942"/>
      <c r="CA105" s="1942"/>
      <c r="CB105" s="1942"/>
      <c r="CC105" s="1942"/>
      <c r="CD105" s="1942"/>
      <c r="CE105" s="1942"/>
      <c r="CF105" s="1942"/>
    </row>
    <row r="106" spans="1:84" s="1" customFormat="1" ht="18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335"/>
      <c r="R106" s="2005"/>
      <c r="S106" s="2006" t="s">
        <v>32</v>
      </c>
      <c r="T106" s="1981"/>
      <c r="U106" s="1978">
        <v>0.80768200000000001</v>
      </c>
      <c r="V106" s="1978">
        <v>125.43166459999949</v>
      </c>
      <c r="W106" s="1978">
        <v>739.60695649999673</v>
      </c>
      <c r="X106" s="1978">
        <v>865.84630309999591</v>
      </c>
      <c r="Y106" s="1981"/>
      <c r="Z106" s="1978">
        <v>13.0544172</v>
      </c>
      <c r="AA106" s="1978">
        <v>158.72095350000006</v>
      </c>
      <c r="AB106" s="1981"/>
      <c r="AC106" s="1978">
        <v>171.7753707</v>
      </c>
      <c r="AD106" s="1981"/>
      <c r="AE106" s="1978">
        <v>13.862099199999999</v>
      </c>
      <c r="AF106" s="1978">
        <v>284.15261810000067</v>
      </c>
      <c r="AG106" s="1978">
        <v>739.60695649999673</v>
      </c>
      <c r="AH106" s="1978">
        <v>1037.6216738000062</v>
      </c>
      <c r="AI106" s="1942"/>
      <c r="AJ106" s="1942"/>
      <c r="AK106" s="1942"/>
      <c r="AL106" s="1942"/>
      <c r="AM106" s="1942"/>
      <c r="AN106" s="1942"/>
      <c r="AO106" s="1942"/>
      <c r="AP106" s="1942"/>
      <c r="AQ106" s="1942"/>
      <c r="AR106" s="1942"/>
      <c r="AS106" s="1942"/>
      <c r="AT106" s="1942"/>
      <c r="AU106" s="1942"/>
      <c r="AV106" s="1942"/>
      <c r="AW106" s="1942"/>
      <c r="AX106" s="1942"/>
      <c r="AY106" s="1942"/>
      <c r="AZ106" s="1942"/>
      <c r="BA106" s="1942"/>
      <c r="BB106" s="1942"/>
      <c r="BC106" s="1942"/>
      <c r="BD106" s="1942"/>
      <c r="BE106" s="1942"/>
      <c r="BF106" s="1942"/>
      <c r="BG106" s="1942"/>
      <c r="BH106" s="1942"/>
      <c r="BI106" s="1942"/>
      <c r="BJ106" s="1942"/>
      <c r="BK106" s="1942"/>
      <c r="BL106" s="1942"/>
      <c r="BM106" s="1942"/>
      <c r="BN106" s="1942"/>
      <c r="BO106" s="1942"/>
      <c r="BP106" s="1942"/>
      <c r="BQ106" s="1942"/>
      <c r="BR106" s="1942"/>
      <c r="BS106" s="1942"/>
      <c r="BT106" s="1942"/>
      <c r="BU106" s="1942"/>
      <c r="BV106" s="1942"/>
      <c r="BW106" s="1942"/>
      <c r="BX106" s="1942"/>
      <c r="BY106" s="1942"/>
      <c r="BZ106" s="1942"/>
      <c r="CA106" s="1942"/>
      <c r="CB106" s="1942"/>
      <c r="CC106" s="1942"/>
      <c r="CD106" s="1942"/>
      <c r="CE106" s="1942"/>
      <c r="CF106" s="1942"/>
    </row>
    <row r="107" spans="1:84" s="1" customFormat="1" ht="18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335"/>
      <c r="R107" s="2005"/>
      <c r="S107" s="2006" t="s">
        <v>139</v>
      </c>
      <c r="T107" s="1981"/>
      <c r="U107" s="1981"/>
      <c r="V107" s="1981"/>
      <c r="W107" s="1981"/>
      <c r="X107" s="1981"/>
      <c r="Y107" s="1978">
        <v>799.64491130000079</v>
      </c>
      <c r="Z107" s="1978">
        <v>186.86956459999996</v>
      </c>
      <c r="AA107" s="1981"/>
      <c r="AB107" s="1981"/>
      <c r="AC107" s="1978">
        <v>986.51447589999964</v>
      </c>
      <c r="AD107" s="1978">
        <v>799.64491130000079</v>
      </c>
      <c r="AE107" s="1978">
        <v>186.86956459999996</v>
      </c>
      <c r="AF107" s="1981"/>
      <c r="AG107" s="1981"/>
      <c r="AH107" s="1978">
        <v>986.51447589999964</v>
      </c>
      <c r="AI107" s="1942"/>
      <c r="AJ107" s="1942"/>
      <c r="AK107" s="1942"/>
      <c r="AL107" s="1942"/>
      <c r="AM107" s="1942"/>
      <c r="AN107" s="1942"/>
      <c r="AO107" s="1942"/>
      <c r="AP107" s="1942"/>
      <c r="AQ107" s="1942"/>
      <c r="AR107" s="1942"/>
      <c r="AS107" s="1942"/>
      <c r="AT107" s="1942"/>
      <c r="AU107" s="1942"/>
      <c r="AV107" s="1942"/>
      <c r="AW107" s="1942"/>
      <c r="AX107" s="1942"/>
      <c r="AY107" s="1942"/>
      <c r="AZ107" s="1942"/>
      <c r="BA107" s="1942"/>
      <c r="BB107" s="1942"/>
      <c r="BC107" s="1942"/>
      <c r="BD107" s="1942"/>
      <c r="BE107" s="1942"/>
      <c r="BF107" s="1942"/>
      <c r="BG107" s="1942"/>
      <c r="BH107" s="1942"/>
      <c r="BI107" s="1942"/>
      <c r="BJ107" s="1942"/>
      <c r="BK107" s="1942"/>
      <c r="BL107" s="1942"/>
      <c r="BM107" s="1942"/>
      <c r="BN107" s="1942"/>
      <c r="BO107" s="1942"/>
      <c r="BP107" s="1942"/>
      <c r="BQ107" s="1942"/>
      <c r="BR107" s="1942"/>
      <c r="BS107" s="1942"/>
      <c r="BT107" s="1942"/>
      <c r="BU107" s="1942"/>
      <c r="BV107" s="1942"/>
      <c r="BW107" s="1942"/>
      <c r="BX107" s="1942"/>
      <c r="BY107" s="1942"/>
      <c r="BZ107" s="1942"/>
      <c r="CA107" s="1942"/>
      <c r="CB107" s="1942"/>
      <c r="CC107" s="1942"/>
      <c r="CD107" s="1942"/>
      <c r="CE107" s="1942"/>
      <c r="CF107" s="1942"/>
    </row>
    <row r="108" spans="1:84" ht="12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Q108" s="1325"/>
      <c r="R108" s="2005"/>
      <c r="S108" s="2006" t="s">
        <v>242</v>
      </c>
      <c r="T108" s="1981"/>
      <c r="U108" s="1981"/>
      <c r="V108" s="1981"/>
      <c r="W108" s="1981"/>
      <c r="X108" s="1981"/>
      <c r="Y108" s="1981"/>
      <c r="Z108" s="1978">
        <v>20.782664</v>
      </c>
      <c r="AA108" s="1981"/>
      <c r="AB108" s="1981"/>
      <c r="AC108" s="1978">
        <v>20.782664</v>
      </c>
      <c r="AD108" s="1981"/>
      <c r="AE108" s="1978">
        <v>20.782664</v>
      </c>
      <c r="AF108" s="1981"/>
      <c r="AG108" s="1981"/>
      <c r="AH108" s="1978">
        <v>20.782664</v>
      </c>
    </row>
    <row r="109" spans="1:84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Q109" s="1325"/>
      <c r="R109" s="2005"/>
      <c r="S109" s="2006" t="s">
        <v>48</v>
      </c>
      <c r="T109" s="1978">
        <v>1.7498690000000001</v>
      </c>
      <c r="U109" s="1978">
        <v>2.8207713999999999</v>
      </c>
      <c r="V109" s="1978">
        <v>3518.2025304699955</v>
      </c>
      <c r="W109" s="1978">
        <v>15115.444950039873</v>
      </c>
      <c r="X109" s="1978">
        <v>18638.218120910526</v>
      </c>
      <c r="Y109" s="1978">
        <v>19157.436699700007</v>
      </c>
      <c r="Z109" s="1978">
        <v>2214.5589543999986</v>
      </c>
      <c r="AA109" s="1978">
        <v>10418.669324800028</v>
      </c>
      <c r="AB109" s="1978">
        <v>4.2033280999999985</v>
      </c>
      <c r="AC109" s="1978">
        <v>31794.868306999932</v>
      </c>
      <c r="AD109" s="1978">
        <v>19159.186568700006</v>
      </c>
      <c r="AE109" s="1978">
        <v>2217.3797258000013</v>
      </c>
      <c r="AF109" s="1978">
        <v>13936.871855269819</v>
      </c>
      <c r="AG109" s="1978">
        <v>15119.648278140166</v>
      </c>
      <c r="AH109" s="1978">
        <v>50433.086427910777</v>
      </c>
      <c r="AI109" s="1986">
        <f>+AH109-N79</f>
        <v>8.2945916801691055E-10</v>
      </c>
    </row>
    <row r="110" spans="1:84">
      <c r="B110" s="2"/>
      <c r="L110" s="2"/>
      <c r="M110" s="2"/>
      <c r="N110" s="2"/>
      <c r="Q110" s="1325"/>
    </row>
    <row r="111" spans="1:84">
      <c r="B111" s="2"/>
      <c r="L111" s="2"/>
      <c r="M111" s="2"/>
      <c r="N111" s="2"/>
      <c r="Q111" s="1325"/>
    </row>
    <row r="112" spans="1:84">
      <c r="B112" s="2"/>
      <c r="L112" s="2"/>
      <c r="M112" s="2"/>
      <c r="N112" s="2"/>
      <c r="Q112" s="1325"/>
    </row>
    <row r="113" spans="2:17">
      <c r="B113" s="2"/>
      <c r="C113" s="1048"/>
      <c r="D113" s="1048"/>
      <c r="E113" s="1048" t="s">
        <v>291</v>
      </c>
      <c r="F113" s="1157">
        <v>6959.5006152000424</v>
      </c>
      <c r="G113" s="1050">
        <f>F113/$F$120</f>
        <v>0.13799473932946957</v>
      </c>
      <c r="H113" s="1048"/>
      <c r="I113" s="1245"/>
      <c r="J113" s="1048"/>
      <c r="K113" s="1157"/>
      <c r="L113" s="1053"/>
      <c r="M113" s="2"/>
      <c r="N113" s="2"/>
      <c r="Q113" s="1325"/>
    </row>
    <row r="114" spans="2:17">
      <c r="B114" s="2"/>
      <c r="C114" s="1048"/>
      <c r="D114" s="1048"/>
      <c r="E114" s="1048" t="s">
        <v>246</v>
      </c>
      <c r="F114" s="1157">
        <v>6135.6517760000006</v>
      </c>
      <c r="G114" s="1050">
        <f t="shared" ref="G114:G119" si="10">F114/$F$120</f>
        <v>0.12165925606735219</v>
      </c>
      <c r="H114" s="1048"/>
      <c r="I114" s="1245"/>
      <c r="J114" s="1048"/>
      <c r="K114" s="1157"/>
      <c r="L114" s="1053"/>
      <c r="M114" s="2"/>
      <c r="N114" s="2"/>
      <c r="Q114" s="1325"/>
    </row>
    <row r="115" spans="2:17">
      <c r="B115" s="2"/>
      <c r="C115" s="1048"/>
      <c r="D115" s="1048"/>
      <c r="E115" s="1048" t="s">
        <v>334</v>
      </c>
      <c r="F115" s="1157">
        <v>5763.6187811899799</v>
      </c>
      <c r="G115" s="1050">
        <f t="shared" si="10"/>
        <v>0.11428249170172464</v>
      </c>
      <c r="H115" s="1048"/>
      <c r="I115" s="1245"/>
      <c r="J115" s="1048"/>
      <c r="K115" s="1157"/>
      <c r="L115" s="1053"/>
      <c r="M115" s="2"/>
      <c r="N115" s="2"/>
      <c r="Q115" s="1325"/>
    </row>
    <row r="116" spans="2:17">
      <c r="B116" s="2"/>
      <c r="C116" s="1048"/>
      <c r="D116" s="1048"/>
      <c r="E116" s="1048" t="s">
        <v>133</v>
      </c>
      <c r="F116" s="1157">
        <v>5201.4870840000058</v>
      </c>
      <c r="G116" s="1050">
        <f t="shared" si="10"/>
        <v>0.10313640216002078</v>
      </c>
      <c r="H116" s="1048"/>
      <c r="I116" s="1245"/>
      <c r="J116" s="1048"/>
      <c r="K116" s="1157"/>
      <c r="L116" s="1053"/>
      <c r="M116" s="2"/>
      <c r="N116" s="2"/>
      <c r="Q116" s="1325"/>
    </row>
    <row r="117" spans="2:17">
      <c r="B117" s="2"/>
      <c r="C117" s="1048"/>
      <c r="D117" s="1048"/>
      <c r="E117" s="1048" t="s">
        <v>244</v>
      </c>
      <c r="F117" s="1157">
        <v>5148.2772881000074</v>
      </c>
      <c r="G117" s="1050">
        <f t="shared" si="10"/>
        <v>0.10208134486195004</v>
      </c>
      <c r="H117" s="1048"/>
      <c r="I117" s="1245"/>
      <c r="J117" s="1048"/>
      <c r="K117" s="1157"/>
      <c r="L117" s="1053"/>
      <c r="M117" s="2"/>
      <c r="N117" s="2"/>
      <c r="Q117" s="1325"/>
    </row>
    <row r="118" spans="2:17">
      <c r="C118" s="1048"/>
      <c r="D118" s="1048"/>
      <c r="E118" s="1048" t="s">
        <v>292</v>
      </c>
      <c r="F118" s="1157">
        <v>4315.8088688000062</v>
      </c>
      <c r="G118" s="1050">
        <f t="shared" si="10"/>
        <v>8.5574950384389198E-2</v>
      </c>
      <c r="H118" s="1048"/>
      <c r="I118" s="1245"/>
      <c r="J118" s="1048"/>
      <c r="K118" s="1157"/>
      <c r="L118" s="1048"/>
      <c r="Q118" s="1325"/>
    </row>
    <row r="119" spans="2:17">
      <c r="C119" s="1048"/>
      <c r="D119" s="1048"/>
      <c r="E119" s="1048" t="s">
        <v>63</v>
      </c>
      <c r="F119" s="1157">
        <f>F120-SUM(F113:F118)</f>
        <v>16908.742014619907</v>
      </c>
      <c r="G119" s="1050">
        <f t="shared" si="10"/>
        <v>0.33527081549509363</v>
      </c>
      <c r="H119" s="1048"/>
      <c r="I119" s="1048"/>
      <c r="J119" s="1048"/>
      <c r="K119" s="1048"/>
      <c r="L119" s="1048"/>
      <c r="Q119" s="1325"/>
    </row>
    <row r="120" spans="2:17">
      <c r="C120" s="1048"/>
      <c r="D120" s="1048"/>
      <c r="E120" s="1048"/>
      <c r="F120" s="1157">
        <f>N79</f>
        <v>50433.086427909948</v>
      </c>
      <c r="G120" s="1158">
        <f>SUM(G113:G119)</f>
        <v>1</v>
      </c>
      <c r="H120" s="1048"/>
      <c r="I120" s="1048"/>
      <c r="J120" s="1048"/>
      <c r="K120" s="1048"/>
      <c r="L120" s="1048"/>
      <c r="Q120" s="1325"/>
    </row>
    <row r="121" spans="2:17">
      <c r="C121" s="1048"/>
      <c r="D121" s="1048"/>
      <c r="E121" s="1048"/>
      <c r="F121" s="1048"/>
      <c r="G121" s="1048"/>
      <c r="H121" s="1048"/>
      <c r="I121" s="1048"/>
      <c r="J121" s="1048"/>
      <c r="K121" s="1048"/>
      <c r="L121" s="1048"/>
      <c r="Q121" s="1325"/>
    </row>
    <row r="122" spans="2:17">
      <c r="C122" s="1048"/>
      <c r="D122" s="1048"/>
      <c r="E122" s="1048"/>
      <c r="F122" s="1048"/>
      <c r="G122" s="1048"/>
      <c r="H122" s="1048"/>
      <c r="I122" s="1048"/>
      <c r="J122" s="1048"/>
      <c r="K122" s="1048"/>
      <c r="L122" s="1048"/>
      <c r="Q122" s="1325"/>
    </row>
    <row r="123" spans="2:17">
      <c r="C123" s="1048"/>
      <c r="D123" s="1048"/>
      <c r="E123" s="1048"/>
      <c r="F123" s="1048"/>
      <c r="G123" s="1048"/>
      <c r="H123" s="1048"/>
      <c r="I123" s="1048"/>
      <c r="J123" s="1048"/>
      <c r="K123" s="1048"/>
      <c r="L123" s="1048"/>
      <c r="Q123" s="1325"/>
    </row>
    <row r="124" spans="2:17">
      <c r="C124" s="1048"/>
      <c r="D124" s="1048"/>
      <c r="E124" s="1048"/>
      <c r="F124" s="1048"/>
      <c r="G124" s="1048"/>
      <c r="H124" s="1048"/>
      <c r="I124" s="1048"/>
      <c r="J124" s="1048"/>
      <c r="K124" s="1048"/>
      <c r="L124" s="1048"/>
      <c r="Q124" s="1325"/>
    </row>
    <row r="125" spans="2:17"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Q125" s="1325"/>
    </row>
    <row r="126" spans="2:17">
      <c r="C126" s="1048"/>
      <c r="D126" s="1048"/>
      <c r="E126" s="1048"/>
      <c r="F126" s="1048"/>
      <c r="G126" s="1048"/>
      <c r="H126" s="1048"/>
      <c r="I126" s="1048"/>
      <c r="J126" s="1048"/>
      <c r="K126" s="1048"/>
      <c r="L126" s="1048"/>
    </row>
  </sheetData>
  <sortState xmlns:xlrd2="http://schemas.microsoft.com/office/spreadsheetml/2017/richdata2" ref="AJ6:AK57">
    <sortCondition descending="1" ref="AK6:AK57"/>
  </sortState>
  <mergeCells count="31">
    <mergeCell ref="B5:B7"/>
    <mergeCell ref="C5:C7"/>
    <mergeCell ref="D5:M5"/>
    <mergeCell ref="N5:N7"/>
    <mergeCell ref="D6:H6"/>
    <mergeCell ref="I6:M6"/>
    <mergeCell ref="R7:R36"/>
    <mergeCell ref="T2:AH2"/>
    <mergeCell ref="T3:AH3"/>
    <mergeCell ref="T4:X4"/>
    <mergeCell ref="Y4:AC4"/>
    <mergeCell ref="AD4:AH4"/>
    <mergeCell ref="T5:X5"/>
    <mergeCell ref="Y5:AC5"/>
    <mergeCell ref="AD5:AH5"/>
    <mergeCell ref="R2:S6"/>
    <mergeCell ref="R37:R58"/>
    <mergeCell ref="R59:R109"/>
    <mergeCell ref="B38:C38"/>
    <mergeCell ref="B43:B45"/>
    <mergeCell ref="C43:C45"/>
    <mergeCell ref="D43:M43"/>
    <mergeCell ref="D44:H44"/>
    <mergeCell ref="I44:M44"/>
    <mergeCell ref="N43:N45"/>
    <mergeCell ref="B70:C70"/>
    <mergeCell ref="C75:C77"/>
    <mergeCell ref="D75:M75"/>
    <mergeCell ref="D76:H76"/>
    <mergeCell ref="I76:M76"/>
    <mergeCell ref="N75:N77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3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FB275"/>
  <sheetViews>
    <sheetView showGridLines="0" view="pageBreakPreview" zoomScale="90" zoomScaleNormal="90" zoomScaleSheetLayoutView="90" zoomScalePageLayoutView="70" workbookViewId="0">
      <selection activeCell="B128" sqref="B128"/>
    </sheetView>
  </sheetViews>
  <sheetFormatPr baseColWidth="10" defaultRowHeight="12.75"/>
  <cols>
    <col min="1" max="1" width="2" customWidth="1"/>
    <col min="2" max="2" width="4.7109375" customWidth="1"/>
    <col min="3" max="3" width="38.42578125" customWidth="1"/>
    <col min="4" max="4" width="9.28515625" bestFit="1" customWidth="1"/>
    <col min="5" max="16" width="12.42578125" customWidth="1"/>
    <col min="17" max="17" width="14.140625" customWidth="1"/>
    <col min="18" max="18" width="1.140625" customWidth="1"/>
    <col min="19" max="19" width="19.7109375" bestFit="1" customWidth="1"/>
    <col min="20" max="20" width="19.28515625" style="1048" customWidth="1"/>
    <col min="21" max="21" width="31.85546875" style="1048" customWidth="1"/>
    <col min="22" max="22" width="9.140625" style="1048" customWidth="1"/>
    <col min="23" max="23" width="7.42578125" style="1048" bestFit="1" customWidth="1"/>
    <col min="24" max="24" width="7.85546875" style="1048" bestFit="1" customWidth="1"/>
    <col min="25" max="27" width="7.7109375" style="1048" bestFit="1" customWidth="1"/>
    <col min="28" max="28" width="7.42578125" style="1048" bestFit="1" customWidth="1"/>
    <col min="29" max="29" width="7.85546875" style="1048" bestFit="1" customWidth="1"/>
    <col min="30" max="31" width="7.7109375" style="1048" bestFit="1" customWidth="1"/>
    <col min="32" max="32" width="7.85546875" style="1048" bestFit="1" customWidth="1"/>
    <col min="33" max="33" width="10.28515625" style="1048" bestFit="1" customWidth="1"/>
    <col min="34" max="36" width="11.42578125" style="1048"/>
    <col min="37" max="37" width="9" style="1048" customWidth="1"/>
    <col min="38" max="38" width="11.42578125" style="1048"/>
    <col min="39" max="39" width="10" style="1048" bestFit="1" customWidth="1"/>
    <col min="40" max="41" width="10" bestFit="1" customWidth="1"/>
    <col min="45" max="45" width="12.7109375" customWidth="1"/>
    <col min="48" max="48" width="11.28515625" customWidth="1"/>
    <col min="53" max="53" width="11.28515625" customWidth="1"/>
    <col min="62" max="62" width="22.7109375" customWidth="1"/>
  </cols>
  <sheetData>
    <row r="1" spans="1:158" s="3" customFormat="1" ht="18.75" customHeight="1">
      <c r="A1" s="862" t="s">
        <v>166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1126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  <c r="AK1" s="1047"/>
      <c r="AL1" s="1047"/>
      <c r="AM1" s="1047"/>
      <c r="AN1" s="1047"/>
      <c r="AO1" s="1047"/>
      <c r="AP1" s="1047"/>
      <c r="AQ1" s="1047"/>
      <c r="AR1" s="1047"/>
      <c r="AS1" s="1047"/>
      <c r="AT1" s="1047"/>
      <c r="AU1" s="1047"/>
      <c r="AV1" s="1047"/>
      <c r="AW1" s="1047"/>
      <c r="AX1" s="1047"/>
      <c r="AY1" s="1047"/>
      <c r="AZ1" s="1047"/>
      <c r="BA1" s="1047"/>
      <c r="BB1" s="1047"/>
      <c r="BC1" s="1047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</row>
    <row r="2" spans="1:158" s="3" customFormat="1" ht="14.25" customHeight="1"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1126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  <c r="AK2" s="1047"/>
      <c r="AL2" s="1047"/>
      <c r="AM2" s="1047"/>
      <c r="AN2" s="1047"/>
      <c r="AO2" s="1047"/>
      <c r="AP2" s="1047"/>
      <c r="AQ2" s="1047"/>
      <c r="AR2" s="1047"/>
      <c r="AS2" s="1047"/>
      <c r="AT2" s="1047"/>
      <c r="AU2" s="1047"/>
      <c r="AV2" s="1047"/>
      <c r="AW2" s="1047"/>
      <c r="AX2" s="1047"/>
      <c r="AY2" s="1047"/>
      <c r="AZ2" s="1047"/>
      <c r="BA2" s="1047"/>
      <c r="BB2" s="1047"/>
      <c r="BC2" s="104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58" s="3" customFormat="1" ht="18.75" customHeight="1">
      <c r="B3" s="428" t="s">
        <v>167</v>
      </c>
      <c r="D3" s="864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1126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C3" s="1047"/>
      <c r="AD3" s="1047"/>
      <c r="AE3" s="1047"/>
      <c r="AF3" s="1047"/>
      <c r="AG3" s="1047"/>
      <c r="AH3" s="1047"/>
      <c r="AI3" s="1047"/>
      <c r="AJ3" s="1047"/>
      <c r="AK3" s="1047"/>
      <c r="AL3" s="1047"/>
      <c r="AM3" s="1047"/>
      <c r="AN3" s="1047"/>
      <c r="AO3" s="1047"/>
      <c r="AP3" s="1047"/>
      <c r="AQ3" s="1047"/>
      <c r="AR3" s="1047"/>
      <c r="AS3" s="1047"/>
      <c r="AT3" s="1047"/>
      <c r="AU3" s="1047"/>
      <c r="AV3" s="1047"/>
      <c r="AW3" s="1047"/>
      <c r="AX3" s="1047"/>
      <c r="AY3" s="1047"/>
      <c r="AZ3" s="1047"/>
      <c r="BA3" s="1047"/>
      <c r="BB3" s="1047"/>
      <c r="BC3" s="104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</row>
    <row r="4" spans="1:158" s="3" customFormat="1" ht="14.25" customHeight="1" thickBot="1">
      <c r="B4" s="429" t="s">
        <v>80</v>
      </c>
      <c r="D4" s="161"/>
      <c r="R4" s="1126"/>
      <c r="S4" s="1047"/>
      <c r="T4" s="1047"/>
      <c r="U4" s="1047"/>
      <c r="V4" s="1047"/>
      <c r="W4" s="1047"/>
      <c r="X4" s="1047"/>
      <c r="Y4" s="1047"/>
      <c r="Z4" s="1047"/>
      <c r="AA4" s="1047"/>
      <c r="AB4" s="1047"/>
      <c r="AC4" s="1047"/>
      <c r="AD4" s="1047"/>
      <c r="AE4" s="1047"/>
      <c r="AF4" s="1047"/>
      <c r="AG4" s="1047"/>
      <c r="AH4" s="1047"/>
      <c r="AI4" s="1047"/>
      <c r="AJ4" s="1047"/>
      <c r="AK4" s="1047"/>
      <c r="AL4" s="1047"/>
      <c r="AM4" s="1047"/>
      <c r="AN4" s="1047"/>
      <c r="AO4" s="1047"/>
      <c r="AP4" s="1047"/>
      <c r="AQ4" s="1047"/>
      <c r="AR4" s="1047"/>
      <c r="AS4" s="1047"/>
      <c r="AT4" s="1047"/>
      <c r="AU4" s="1047"/>
      <c r="AV4" s="1047"/>
      <c r="AW4" s="1047"/>
      <c r="AX4" s="1047"/>
      <c r="AY4" s="1047"/>
      <c r="AZ4" s="1047"/>
      <c r="BA4" s="1047"/>
      <c r="BB4" s="1047"/>
      <c r="BC4" s="104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</row>
    <row r="5" spans="1:158" s="1" customFormat="1" ht="38.25" customHeight="1" thickBot="1">
      <c r="B5" s="1478" t="s">
        <v>137</v>
      </c>
      <c r="C5" s="1479" t="s">
        <v>1</v>
      </c>
      <c r="D5" s="1479" t="s">
        <v>168</v>
      </c>
      <c r="E5" s="1556" t="s">
        <v>86</v>
      </c>
      <c r="F5" s="1557" t="s">
        <v>87</v>
      </c>
      <c r="G5" s="1557" t="s">
        <v>88</v>
      </c>
      <c r="H5" s="1557" t="s">
        <v>89</v>
      </c>
      <c r="I5" s="1557" t="s">
        <v>90</v>
      </c>
      <c r="J5" s="1557" t="s">
        <v>91</v>
      </c>
      <c r="K5" s="1557" t="s">
        <v>93</v>
      </c>
      <c r="L5" s="1557" t="s">
        <v>94</v>
      </c>
      <c r="M5" s="1557" t="s">
        <v>169</v>
      </c>
      <c r="N5" s="1557" t="s">
        <v>96</v>
      </c>
      <c r="O5" s="1557" t="s">
        <v>97</v>
      </c>
      <c r="P5" s="1558" t="s">
        <v>98</v>
      </c>
      <c r="Q5" s="1559" t="s">
        <v>170</v>
      </c>
      <c r="R5" s="1126"/>
      <c r="S5" s="1047"/>
      <c r="T5" s="1047"/>
      <c r="U5" s="1047"/>
      <c r="V5" s="1047"/>
      <c r="W5" s="1047"/>
      <c r="X5" s="1047"/>
      <c r="Y5" s="1047"/>
      <c r="Z5" s="1047"/>
      <c r="AA5" s="1047"/>
      <c r="AB5" s="1047"/>
      <c r="AC5" s="1047"/>
      <c r="AD5" s="1047"/>
      <c r="AE5" s="1047"/>
      <c r="AF5" s="1047"/>
      <c r="AG5" s="1047"/>
      <c r="AH5" s="1047"/>
      <c r="AI5" s="1047"/>
      <c r="AJ5" s="1047"/>
      <c r="AK5" s="1047"/>
      <c r="AL5" s="1047"/>
      <c r="AM5" s="1047"/>
      <c r="AN5" s="1047"/>
      <c r="AO5" s="1047"/>
      <c r="AP5" s="1047"/>
      <c r="AQ5" s="1047"/>
      <c r="AR5" s="1047"/>
      <c r="AS5" s="1047"/>
      <c r="AT5" s="1047"/>
      <c r="AU5" s="1047"/>
      <c r="AV5" s="1047"/>
      <c r="AW5" s="1047"/>
      <c r="AX5" s="1047"/>
      <c r="AY5" s="1047"/>
      <c r="AZ5" s="1047"/>
      <c r="BA5" s="1047"/>
      <c r="BB5" s="1047"/>
      <c r="BC5" s="1047"/>
    </row>
    <row r="6" spans="1:158" s="1288" customFormat="1" ht="21.75" customHeight="1">
      <c r="B6" s="2033">
        <v>1</v>
      </c>
      <c r="C6" s="2034" t="str">
        <f>+U7</f>
        <v>Agroaurora S.A.C.</v>
      </c>
      <c r="D6" s="2035" t="s">
        <v>44</v>
      </c>
      <c r="E6" s="2036"/>
      <c r="F6" s="2037"/>
      <c r="G6" s="2037"/>
      <c r="H6" s="2037"/>
      <c r="I6" s="2038"/>
      <c r="J6" s="2039"/>
      <c r="K6" s="2039"/>
      <c r="L6" s="2039"/>
      <c r="M6" s="2039"/>
      <c r="N6" s="2039"/>
      <c r="O6" s="2039"/>
      <c r="P6" s="2040"/>
      <c r="Q6" s="72">
        <f>SUM(E6:P6)</f>
        <v>0</v>
      </c>
      <c r="R6" s="1126"/>
      <c r="S6" s="1047"/>
      <c r="T6" s="1047"/>
      <c r="U6" s="1048"/>
      <c r="V6" s="1048"/>
      <c r="W6" s="1048" t="s">
        <v>86</v>
      </c>
      <c r="X6" s="1048" t="s">
        <v>87</v>
      </c>
      <c r="Y6" s="1048" t="s">
        <v>88</v>
      </c>
      <c r="Z6" s="1048" t="s">
        <v>89</v>
      </c>
      <c r="AA6" s="1048" t="s">
        <v>90</v>
      </c>
      <c r="AB6" s="1048" t="s">
        <v>91</v>
      </c>
      <c r="AC6" s="1048" t="s">
        <v>93</v>
      </c>
      <c r="AD6" s="1048" t="s">
        <v>94</v>
      </c>
      <c r="AE6" s="1048" t="s">
        <v>95</v>
      </c>
      <c r="AF6" s="1048" t="s">
        <v>96</v>
      </c>
      <c r="AG6" s="1048" t="s">
        <v>97</v>
      </c>
      <c r="AH6" s="1048" t="s">
        <v>98</v>
      </c>
      <c r="AI6" s="1048" t="s">
        <v>48</v>
      </c>
      <c r="AJ6" s="1047"/>
      <c r="AK6" s="1047"/>
      <c r="AL6" s="1047"/>
      <c r="AM6" s="1047"/>
      <c r="AN6" s="1047"/>
      <c r="AO6" s="1047"/>
      <c r="AP6" s="1047"/>
      <c r="AQ6" s="1047"/>
      <c r="AR6" s="1047"/>
      <c r="AS6" s="1047"/>
      <c r="AT6" s="1047"/>
      <c r="AU6" s="1047"/>
      <c r="AV6" s="1047"/>
      <c r="AW6" s="1047"/>
      <c r="AX6" s="1047"/>
      <c r="AY6" s="1047"/>
      <c r="AZ6" s="1047"/>
      <c r="BA6" s="1047"/>
      <c r="BB6" s="1047"/>
      <c r="BC6" s="1047"/>
      <c r="BD6" s="2041"/>
      <c r="BE6" s="2041"/>
      <c r="BF6" s="2041"/>
      <c r="BG6" s="2041"/>
      <c r="BH6" s="2041"/>
      <c r="BI6" s="2041"/>
      <c r="BJ6" s="2041"/>
      <c r="BK6" s="2041"/>
      <c r="BL6" s="2041"/>
      <c r="BM6" s="2041"/>
      <c r="BN6" s="2041"/>
      <c r="BO6" s="2041"/>
      <c r="BP6" s="2041"/>
      <c r="BQ6" s="2041"/>
      <c r="BR6" s="2041"/>
      <c r="BS6" s="2041"/>
      <c r="BT6" s="2041"/>
      <c r="BU6" s="2041"/>
      <c r="BV6" s="2041"/>
      <c r="BW6" s="2041"/>
      <c r="BX6" s="2041"/>
      <c r="BY6" s="2041"/>
      <c r="BZ6" s="2041"/>
      <c r="CA6" s="2041"/>
      <c r="CB6" s="2041"/>
      <c r="CC6" s="2041"/>
      <c r="CD6" s="2041"/>
      <c r="CE6" s="2041"/>
      <c r="CF6" s="2041"/>
      <c r="CG6" s="2041"/>
      <c r="CH6" s="2041"/>
      <c r="CI6" s="2041"/>
      <c r="CJ6" s="2041"/>
      <c r="CK6" s="2041"/>
      <c r="CL6" s="2041"/>
      <c r="CM6" s="2041"/>
      <c r="CN6" s="2041"/>
      <c r="CO6" s="2041"/>
      <c r="CP6" s="2041"/>
      <c r="CQ6" s="2041"/>
      <c r="CR6" s="2041"/>
      <c r="CS6" s="2041"/>
      <c r="CT6" s="2041"/>
      <c r="CU6" s="2041"/>
      <c r="CV6" s="2041"/>
      <c r="CW6" s="2041"/>
      <c r="CX6" s="2041"/>
      <c r="CY6" s="2041"/>
      <c r="CZ6" s="2041"/>
      <c r="DA6" s="2041"/>
      <c r="DB6" s="2041"/>
      <c r="DC6" s="2041"/>
      <c r="DD6" s="2041"/>
      <c r="DE6" s="2041"/>
      <c r="DF6" s="2041"/>
      <c r="DG6" s="2041"/>
      <c r="DH6" s="2041"/>
      <c r="DI6" s="2041"/>
      <c r="DJ6" s="2041"/>
      <c r="DK6" s="2041"/>
      <c r="DL6" s="2041"/>
      <c r="DM6" s="2041"/>
      <c r="DN6" s="2041"/>
      <c r="DO6" s="2041"/>
      <c r="DP6" s="2041"/>
      <c r="DQ6" s="2041"/>
      <c r="DR6" s="2041"/>
      <c r="DS6" s="2041"/>
      <c r="DT6" s="2041"/>
      <c r="DU6" s="2041"/>
      <c r="DV6" s="2041"/>
      <c r="DW6" s="2041"/>
      <c r="DX6" s="2041"/>
      <c r="DY6" s="2041"/>
      <c r="DZ6" s="2041"/>
      <c r="EA6" s="2041"/>
      <c r="EB6" s="2041"/>
      <c r="EC6" s="2041"/>
      <c r="ED6" s="2041"/>
      <c r="EE6" s="2041"/>
      <c r="EF6" s="2041"/>
      <c r="EG6" s="2041"/>
      <c r="EH6" s="2041"/>
      <c r="EI6" s="2041"/>
      <c r="EJ6" s="2041"/>
      <c r="EK6" s="2041"/>
      <c r="EL6" s="2041"/>
      <c r="EM6" s="2041"/>
      <c r="EN6" s="2041"/>
      <c r="EO6" s="2041"/>
      <c r="EP6" s="2041"/>
      <c r="EQ6" s="2041"/>
      <c r="ER6" s="2041"/>
      <c r="ES6" s="2041"/>
      <c r="ET6" s="2041"/>
      <c r="EU6" s="2041"/>
      <c r="EV6" s="2041"/>
      <c r="EW6" s="2041"/>
      <c r="EX6" s="2041"/>
      <c r="EY6" s="2041"/>
      <c r="EZ6" s="2041"/>
      <c r="FA6" s="2041"/>
      <c r="FB6" s="2041"/>
    </row>
    <row r="7" spans="1:158" s="1288" customFormat="1" ht="21.75" customHeight="1">
      <c r="B7" s="2033"/>
      <c r="C7" s="2042"/>
      <c r="D7" s="435" t="s">
        <v>45</v>
      </c>
      <c r="E7" s="2043"/>
      <c r="F7" s="2044"/>
      <c r="G7" s="2044"/>
      <c r="H7" s="2044"/>
      <c r="I7" s="2044"/>
      <c r="J7" s="2044"/>
      <c r="K7" s="2044"/>
      <c r="L7" s="2044"/>
      <c r="M7" s="2044"/>
      <c r="N7" s="2044"/>
      <c r="O7" s="2044"/>
      <c r="P7" s="2045"/>
      <c r="Q7" s="72">
        <f>SUM(E7:P7)</f>
        <v>0</v>
      </c>
      <c r="R7" s="1126"/>
      <c r="S7" s="1047"/>
      <c r="T7" s="1047"/>
      <c r="U7" s="1048" t="s">
        <v>326</v>
      </c>
      <c r="V7" s="1048" t="s">
        <v>44</v>
      </c>
      <c r="W7" s="1048"/>
      <c r="X7" s="1048"/>
      <c r="Y7" s="1048"/>
      <c r="Z7" s="1048"/>
      <c r="AA7" s="1048"/>
      <c r="AB7" s="1048"/>
      <c r="AC7" s="1048"/>
      <c r="AD7" s="1048"/>
      <c r="AE7" s="1048"/>
      <c r="AF7" s="1048"/>
      <c r="AG7" s="1048"/>
      <c r="AH7" s="1048"/>
      <c r="AI7" s="1048"/>
      <c r="AJ7" s="1047"/>
      <c r="AK7" s="1047"/>
      <c r="AL7" s="1130"/>
      <c r="AM7" s="1130"/>
      <c r="AN7" s="1130"/>
      <c r="AO7" s="1047"/>
      <c r="AP7" s="1047"/>
      <c r="AQ7" s="1047"/>
      <c r="AR7" s="1047"/>
      <c r="AS7" s="1047"/>
      <c r="AT7" s="1047"/>
      <c r="AU7" s="1047"/>
      <c r="AV7" s="1047"/>
      <c r="AW7" s="1047"/>
      <c r="AX7" s="1047"/>
      <c r="AY7" s="1047"/>
      <c r="AZ7" s="1047"/>
      <c r="BA7" s="1047"/>
      <c r="BB7" s="1047"/>
      <c r="BC7" s="1047"/>
      <c r="BD7" s="2041"/>
      <c r="BE7" s="2041"/>
      <c r="BF7" s="2041"/>
      <c r="BG7" s="2041"/>
      <c r="BH7" s="2041"/>
      <c r="BI7" s="2041"/>
      <c r="BJ7" s="2041"/>
      <c r="BK7" s="2041"/>
      <c r="BL7" s="2041"/>
      <c r="BM7" s="2041"/>
      <c r="BN7" s="2041"/>
      <c r="BO7" s="2041"/>
      <c r="BP7" s="2041"/>
      <c r="BQ7" s="2041"/>
      <c r="BR7" s="2041"/>
      <c r="BS7" s="2041"/>
      <c r="BT7" s="2041"/>
      <c r="BU7" s="2041"/>
      <c r="BV7" s="2041"/>
      <c r="BW7" s="2041"/>
      <c r="BX7" s="2041"/>
      <c r="BY7" s="2041"/>
      <c r="BZ7" s="2041"/>
      <c r="CA7" s="2041"/>
      <c r="CB7" s="2041"/>
      <c r="CC7" s="2041"/>
      <c r="CD7" s="2041"/>
      <c r="CE7" s="2041"/>
      <c r="CF7" s="2041"/>
      <c r="CG7" s="2041"/>
      <c r="CH7" s="2041"/>
      <c r="CI7" s="2041"/>
      <c r="CJ7" s="2041"/>
      <c r="CK7" s="2041"/>
      <c r="CL7" s="2041"/>
      <c r="CM7" s="2041"/>
      <c r="CN7" s="2041"/>
      <c r="CO7" s="2041"/>
      <c r="CP7" s="2041"/>
      <c r="CQ7" s="2041"/>
      <c r="CR7" s="2041"/>
      <c r="CS7" s="2041"/>
      <c r="CT7" s="2041"/>
      <c r="CU7" s="2041"/>
      <c r="CV7" s="2041"/>
      <c r="CW7" s="2041"/>
      <c r="CX7" s="2041"/>
      <c r="CY7" s="2041"/>
      <c r="CZ7" s="2041"/>
      <c r="DA7" s="2041"/>
      <c r="DB7" s="2041"/>
      <c r="DC7" s="2041"/>
      <c r="DD7" s="2041"/>
      <c r="DE7" s="2041"/>
      <c r="DF7" s="2041"/>
      <c r="DG7" s="2041"/>
      <c r="DH7" s="2041"/>
      <c r="DI7" s="2041"/>
      <c r="DJ7" s="2041"/>
      <c r="DK7" s="2041"/>
      <c r="DL7" s="2041"/>
      <c r="DM7" s="2041"/>
      <c r="DN7" s="2041"/>
      <c r="DO7" s="2041"/>
      <c r="DP7" s="2041"/>
      <c r="DQ7" s="2041"/>
      <c r="DR7" s="2041"/>
      <c r="DS7" s="2041"/>
      <c r="DT7" s="2041"/>
      <c r="DU7" s="2041"/>
      <c r="DV7" s="2041"/>
      <c r="DW7" s="2041"/>
      <c r="DX7" s="2041"/>
      <c r="DY7" s="2041"/>
      <c r="DZ7" s="2041"/>
      <c r="EA7" s="2041"/>
      <c r="EB7" s="2041"/>
      <c r="EC7" s="2041"/>
      <c r="ED7" s="2041"/>
      <c r="EE7" s="2041"/>
      <c r="EF7" s="2041"/>
      <c r="EG7" s="2041"/>
      <c r="EH7" s="2041"/>
      <c r="EI7" s="2041"/>
      <c r="EJ7" s="2041"/>
      <c r="EK7" s="2041"/>
      <c r="EL7" s="2041"/>
      <c r="EM7" s="2041"/>
      <c r="EN7" s="2041"/>
      <c r="EO7" s="2041"/>
      <c r="EP7" s="2041"/>
      <c r="EQ7" s="2041"/>
      <c r="ER7" s="2041"/>
      <c r="ES7" s="2041"/>
      <c r="ET7" s="2041"/>
      <c r="EU7" s="2041"/>
      <c r="EV7" s="2041"/>
      <c r="EW7" s="2041"/>
      <c r="EX7" s="2041"/>
      <c r="EY7" s="2041"/>
      <c r="EZ7" s="2041"/>
      <c r="FA7" s="2041"/>
      <c r="FB7" s="2041"/>
    </row>
    <row r="8" spans="1:158" s="1288" customFormat="1" ht="21.75" customHeight="1">
      <c r="B8" s="2033"/>
      <c r="C8" s="2042"/>
      <c r="D8" s="435" t="s">
        <v>46</v>
      </c>
      <c r="E8" s="2046">
        <v>0.17663190000000001</v>
      </c>
      <c r="F8" s="2046">
        <v>0.94214410000000004</v>
      </c>
      <c r="G8" s="2046">
        <v>0.41229120000000002</v>
      </c>
      <c r="H8" s="2046">
        <v>1.4630300000000001E-2</v>
      </c>
      <c r="I8" s="2046">
        <v>4.2476E-2</v>
      </c>
      <c r="J8" s="2046">
        <v>0.1057994</v>
      </c>
      <c r="K8" s="2046">
        <v>1.3778E-2</v>
      </c>
      <c r="L8" s="2046">
        <v>8.6595099999999994E-2</v>
      </c>
      <c r="M8" s="2046">
        <v>0.163936</v>
      </c>
      <c r="N8" s="2046">
        <v>7.0702100000000004E-2</v>
      </c>
      <c r="O8" s="2046">
        <v>0.1047635</v>
      </c>
      <c r="P8" s="2046">
        <v>0.2542394</v>
      </c>
      <c r="Q8" s="72">
        <f>SUM(E8:P8)</f>
        <v>2.3879869999999999</v>
      </c>
      <c r="R8" s="1126"/>
      <c r="S8" s="1047"/>
      <c r="T8" s="1047"/>
      <c r="U8" s="1048"/>
      <c r="V8" s="1048" t="s">
        <v>45</v>
      </c>
      <c r="W8" s="1048"/>
      <c r="X8" s="1048"/>
      <c r="Y8" s="1048"/>
      <c r="Z8" s="1048"/>
      <c r="AA8" s="1048"/>
      <c r="AB8" s="1048"/>
      <c r="AC8" s="1048"/>
      <c r="AD8" s="1048"/>
      <c r="AE8" s="1048"/>
      <c r="AF8" s="1048"/>
      <c r="AG8" s="1048"/>
      <c r="AH8" s="1048"/>
      <c r="AI8" s="1048"/>
      <c r="AJ8" s="1047"/>
      <c r="AK8" s="1047"/>
      <c r="AL8" s="1159"/>
      <c r="AM8" s="1159"/>
      <c r="AN8" s="1159"/>
      <c r="AO8" s="1047"/>
      <c r="AP8" s="1047"/>
      <c r="AQ8" s="1047"/>
      <c r="AR8" s="1047"/>
      <c r="AS8" s="1047"/>
      <c r="AT8" s="1047"/>
      <c r="AU8" s="1047"/>
      <c r="AV8" s="1047"/>
      <c r="AW8" s="1047"/>
      <c r="AX8" s="1047"/>
      <c r="AY8" s="1047"/>
      <c r="AZ8" s="1047"/>
      <c r="BA8" s="1047"/>
      <c r="BB8" s="1047"/>
      <c r="BC8" s="1047"/>
      <c r="BD8" s="2041"/>
      <c r="BE8" s="2041"/>
      <c r="BF8" s="2041"/>
      <c r="BG8" s="2041"/>
      <c r="BH8" s="2041"/>
      <c r="BI8" s="2041"/>
      <c r="BJ8" s="2041"/>
      <c r="BK8" s="2041"/>
      <c r="BL8" s="2041"/>
      <c r="BM8" s="2041"/>
      <c r="BN8" s="2041"/>
      <c r="BO8" s="2041"/>
      <c r="BP8" s="2041"/>
      <c r="BQ8" s="2041"/>
      <c r="BR8" s="2041"/>
      <c r="BS8" s="2041"/>
      <c r="BT8" s="2041"/>
      <c r="BU8" s="2041"/>
      <c r="BV8" s="2041"/>
      <c r="BW8" s="2041"/>
      <c r="BX8" s="2041"/>
      <c r="BY8" s="2041"/>
      <c r="BZ8" s="2041"/>
      <c r="CA8" s="2041"/>
      <c r="CB8" s="2041"/>
      <c r="CC8" s="2041"/>
      <c r="CD8" s="2041"/>
      <c r="CE8" s="2041"/>
      <c r="CF8" s="2041"/>
      <c r="CG8" s="2041"/>
      <c r="CH8" s="2041"/>
      <c r="CI8" s="2041"/>
      <c r="CJ8" s="2041"/>
      <c r="CK8" s="2041"/>
      <c r="CL8" s="2041"/>
      <c r="CM8" s="2041"/>
      <c r="CN8" s="2041"/>
      <c r="CO8" s="2041"/>
      <c r="CP8" s="2041"/>
      <c r="CQ8" s="2041"/>
      <c r="CR8" s="2041"/>
      <c r="CS8" s="2041"/>
      <c r="CT8" s="2041"/>
      <c r="CU8" s="2041"/>
      <c r="CV8" s="2041"/>
      <c r="CW8" s="2041"/>
      <c r="CX8" s="2041"/>
      <c r="CY8" s="2041"/>
      <c r="CZ8" s="2041"/>
      <c r="DA8" s="2041"/>
      <c r="DB8" s="2041"/>
      <c r="DC8" s="2041"/>
      <c r="DD8" s="2041"/>
      <c r="DE8" s="2041"/>
      <c r="DF8" s="2041"/>
      <c r="DG8" s="2041"/>
      <c r="DH8" s="2041"/>
      <c r="DI8" s="2041"/>
      <c r="DJ8" s="2041"/>
      <c r="DK8" s="2041"/>
      <c r="DL8" s="2041"/>
      <c r="DM8" s="2041"/>
      <c r="DN8" s="2041"/>
      <c r="DO8" s="2041"/>
      <c r="DP8" s="2041"/>
      <c r="DQ8" s="2041"/>
      <c r="DR8" s="2041"/>
      <c r="DS8" s="2041"/>
      <c r="DT8" s="2041"/>
      <c r="DU8" s="2041"/>
      <c r="DV8" s="2041"/>
      <c r="DW8" s="2041"/>
      <c r="DX8" s="2041"/>
      <c r="DY8" s="2041"/>
      <c r="DZ8" s="2041"/>
      <c r="EA8" s="2041"/>
      <c r="EB8" s="2041"/>
      <c r="EC8" s="2041"/>
      <c r="ED8" s="2041"/>
      <c r="EE8" s="2041"/>
      <c r="EF8" s="2041"/>
      <c r="EG8" s="2041"/>
      <c r="EH8" s="2041"/>
      <c r="EI8" s="2041"/>
      <c r="EJ8" s="2041"/>
      <c r="EK8" s="2041"/>
      <c r="EL8" s="2041"/>
      <c r="EM8" s="2041"/>
      <c r="EN8" s="2041"/>
      <c r="EO8" s="2041"/>
      <c r="EP8" s="2041"/>
      <c r="EQ8" s="2041"/>
      <c r="ER8" s="2041"/>
      <c r="ES8" s="2041"/>
      <c r="ET8" s="2041"/>
      <c r="EU8" s="2041"/>
      <c r="EV8" s="2041"/>
      <c r="EW8" s="2041"/>
      <c r="EX8" s="2041"/>
      <c r="EY8" s="2041"/>
      <c r="EZ8" s="2041"/>
      <c r="FA8" s="2041"/>
      <c r="FB8" s="2041"/>
    </row>
    <row r="9" spans="1:158" s="1288" customFormat="1" ht="21.75" customHeight="1">
      <c r="B9" s="2033"/>
      <c r="C9" s="2047"/>
      <c r="D9" s="2048" t="s">
        <v>48</v>
      </c>
      <c r="E9" s="73">
        <v>0.17663190000000001</v>
      </c>
      <c r="F9" s="74">
        <v>0.94214410000000004</v>
      </c>
      <c r="G9" s="74">
        <v>0.41229120000000002</v>
      </c>
      <c r="H9" s="74">
        <v>1.4630300000000001E-2</v>
      </c>
      <c r="I9" s="74">
        <v>4.2476E-2</v>
      </c>
      <c r="J9" s="74">
        <v>0.1057994</v>
      </c>
      <c r="K9" s="74">
        <v>1.3778E-2</v>
      </c>
      <c r="L9" s="74">
        <v>8.6595099999999994E-2</v>
      </c>
      <c r="M9" s="74">
        <v>0.163936</v>
      </c>
      <c r="N9" s="74">
        <v>7.0702100000000004E-2</v>
      </c>
      <c r="O9" s="74">
        <v>0.1047635</v>
      </c>
      <c r="P9" s="74">
        <v>0.2542394</v>
      </c>
      <c r="Q9" s="1004">
        <f>+SUM(Q6:Q8)</f>
        <v>2.3879869999999999</v>
      </c>
      <c r="R9" s="1126"/>
      <c r="S9" s="1047"/>
      <c r="T9" s="1047"/>
      <c r="U9" s="1048"/>
      <c r="V9" s="1048" t="s">
        <v>46</v>
      </c>
      <c r="W9" s="1048">
        <v>0.17663190000000001</v>
      </c>
      <c r="X9" s="1048">
        <v>0.94214410000000004</v>
      </c>
      <c r="Y9" s="1048">
        <v>0.41229120000000002</v>
      </c>
      <c r="Z9" s="1048">
        <v>1.4630300000000001E-2</v>
      </c>
      <c r="AA9" s="1048">
        <v>4.2476E-2</v>
      </c>
      <c r="AB9" s="1048">
        <v>0.1057994</v>
      </c>
      <c r="AC9" s="1048">
        <v>1.3778E-2</v>
      </c>
      <c r="AD9" s="1048">
        <v>8.6595099999999994E-2</v>
      </c>
      <c r="AE9" s="1048">
        <v>0.163936</v>
      </c>
      <c r="AF9" s="1048">
        <v>7.0702100000000004E-2</v>
      </c>
      <c r="AG9" s="1048">
        <v>0.1047635</v>
      </c>
      <c r="AH9" s="1048">
        <v>0.2542394</v>
      </c>
      <c r="AI9" s="1048">
        <v>2.3879869999999999</v>
      </c>
      <c r="AJ9" s="1047"/>
      <c r="AK9" s="1047"/>
      <c r="AL9" s="1047"/>
      <c r="AM9" s="1047"/>
      <c r="AN9" s="1047"/>
      <c r="AO9" s="1047"/>
      <c r="AP9" s="1047"/>
      <c r="AQ9" s="1047"/>
      <c r="AR9" s="1047"/>
      <c r="AS9" s="1047"/>
      <c r="AT9" s="1047"/>
      <c r="AU9" s="1047"/>
      <c r="AV9" s="1047"/>
      <c r="AW9" s="1047"/>
      <c r="AX9" s="1047"/>
      <c r="AY9" s="1047"/>
      <c r="AZ9" s="1047"/>
      <c r="BA9" s="1047"/>
      <c r="BB9" s="1047"/>
      <c r="BC9" s="1047"/>
      <c r="BD9" s="2041"/>
      <c r="BE9" s="2041"/>
      <c r="BF9" s="2041"/>
      <c r="BG9" s="2041"/>
      <c r="BH9" s="2041"/>
      <c r="BI9" s="2041"/>
      <c r="BJ9" s="2041"/>
      <c r="BK9" s="2041"/>
      <c r="BL9" s="2041"/>
      <c r="BM9" s="2041"/>
      <c r="BN9" s="2041"/>
      <c r="BO9" s="2041"/>
      <c r="BP9" s="2041"/>
      <c r="BQ9" s="2041"/>
      <c r="BR9" s="2041"/>
      <c r="BS9" s="2041"/>
      <c r="BT9" s="2041"/>
      <c r="BU9" s="2041"/>
      <c r="BV9" s="2041"/>
      <c r="BW9" s="2041"/>
      <c r="BX9" s="2041"/>
      <c r="BY9" s="2041"/>
      <c r="BZ9" s="2041"/>
      <c r="CA9" s="2041"/>
      <c r="CB9" s="2041"/>
      <c r="CC9" s="2041"/>
      <c r="CD9" s="2041"/>
      <c r="CE9" s="2041"/>
      <c r="CF9" s="2041"/>
      <c r="CG9" s="2041"/>
      <c r="CH9" s="2041"/>
      <c r="CI9" s="2041"/>
      <c r="CJ9" s="2041"/>
      <c r="CK9" s="2041"/>
      <c r="CL9" s="2041"/>
      <c r="CM9" s="2041"/>
      <c r="CN9" s="2041"/>
      <c r="CO9" s="2041"/>
      <c r="CP9" s="2041"/>
      <c r="CQ9" s="2041"/>
      <c r="CR9" s="2041"/>
      <c r="CS9" s="2041"/>
      <c r="CT9" s="2041"/>
      <c r="CU9" s="2041"/>
      <c r="CV9" s="2041"/>
      <c r="CW9" s="2041"/>
      <c r="CX9" s="2041"/>
      <c r="CY9" s="2041"/>
      <c r="CZ9" s="2041"/>
      <c r="DA9" s="2041"/>
      <c r="DB9" s="2041"/>
      <c r="DC9" s="2041"/>
      <c r="DD9" s="2041"/>
      <c r="DE9" s="2041"/>
      <c r="DF9" s="2041"/>
      <c r="DG9" s="2041"/>
      <c r="DH9" s="2041"/>
      <c r="DI9" s="2041"/>
      <c r="DJ9" s="2041"/>
      <c r="DK9" s="2041"/>
      <c r="DL9" s="2041"/>
      <c r="DM9" s="2041"/>
      <c r="DN9" s="2041"/>
      <c r="DO9" s="2041"/>
      <c r="DP9" s="2041"/>
      <c r="DQ9" s="2041"/>
      <c r="DR9" s="2041"/>
      <c r="DS9" s="2041"/>
      <c r="DT9" s="2041"/>
      <c r="DU9" s="2041"/>
      <c r="DV9" s="2041"/>
      <c r="DW9" s="2041"/>
      <c r="DX9" s="2041"/>
      <c r="DY9" s="2041"/>
      <c r="DZ9" s="2041"/>
      <c r="EA9" s="2041"/>
      <c r="EB9" s="2041"/>
      <c r="EC9" s="2041"/>
      <c r="ED9" s="2041"/>
      <c r="EE9" s="2041"/>
      <c r="EF9" s="2041"/>
      <c r="EG9" s="2041"/>
      <c r="EH9" s="2041"/>
      <c r="EI9" s="2041"/>
      <c r="EJ9" s="2041"/>
      <c r="EK9" s="2041"/>
      <c r="EL9" s="2041"/>
      <c r="EM9" s="2041"/>
      <c r="EN9" s="2041"/>
      <c r="EO9" s="2041"/>
      <c r="EP9" s="2041"/>
      <c r="EQ9" s="2041"/>
      <c r="ER9" s="2041"/>
      <c r="ES9" s="2041"/>
      <c r="ET9" s="2041"/>
      <c r="EU9" s="2041"/>
      <c r="EV9" s="2041"/>
      <c r="EW9" s="2041"/>
      <c r="EX9" s="2041"/>
      <c r="EY9" s="2041"/>
      <c r="EZ9" s="2041"/>
      <c r="FA9" s="2041"/>
      <c r="FB9" s="2041"/>
    </row>
    <row r="10" spans="1:158" s="1288" customFormat="1" ht="21.75" customHeight="1">
      <c r="B10" s="2049">
        <v>2</v>
      </c>
      <c r="C10" s="2034" t="str">
        <f>+U11</f>
        <v>Agroindustrias San Jacinto S.A.A.</v>
      </c>
      <c r="D10" s="2050" t="s">
        <v>44</v>
      </c>
      <c r="E10" s="2051"/>
      <c r="F10" s="2052"/>
      <c r="G10" s="2052"/>
      <c r="H10" s="2052"/>
      <c r="I10" s="2052"/>
      <c r="J10" s="2052"/>
      <c r="K10" s="2052"/>
      <c r="L10" s="2052"/>
      <c r="M10" s="2052"/>
      <c r="N10" s="2052"/>
      <c r="O10" s="2052"/>
      <c r="P10" s="2053"/>
      <c r="Q10" s="995">
        <f t="shared" ref="Q10:Q41" si="0">SUM(E10:P10)</f>
        <v>0</v>
      </c>
      <c r="R10" s="1126"/>
      <c r="S10" s="1047"/>
      <c r="T10" s="1047"/>
      <c r="U10" s="1048"/>
      <c r="V10" s="1048" t="s">
        <v>48</v>
      </c>
      <c r="W10" s="1048">
        <v>0.17663190000000001</v>
      </c>
      <c r="X10" s="1048">
        <v>0.94214410000000004</v>
      </c>
      <c r="Y10" s="1048">
        <v>0.41229120000000002</v>
      </c>
      <c r="Z10" s="1048">
        <v>1.4630300000000001E-2</v>
      </c>
      <c r="AA10" s="1048">
        <v>4.2476E-2</v>
      </c>
      <c r="AB10" s="1048">
        <v>0.1057994</v>
      </c>
      <c r="AC10" s="1048">
        <v>1.3778E-2</v>
      </c>
      <c r="AD10" s="1048">
        <v>8.6595099999999994E-2</v>
      </c>
      <c r="AE10" s="1048">
        <v>0.163936</v>
      </c>
      <c r="AF10" s="1048">
        <v>7.0702100000000004E-2</v>
      </c>
      <c r="AG10" s="1048">
        <v>0.1047635</v>
      </c>
      <c r="AH10" s="1048">
        <v>0.2542394</v>
      </c>
      <c r="AI10" s="1048">
        <v>2.3879869999999999</v>
      </c>
      <c r="AJ10" s="1047"/>
      <c r="AK10" s="1047"/>
      <c r="AL10" s="1159"/>
      <c r="AM10" s="1159"/>
      <c r="AN10" s="1159"/>
      <c r="AO10" s="1047"/>
      <c r="AP10" s="1047"/>
      <c r="AQ10" s="1047"/>
      <c r="AR10" s="1047"/>
      <c r="AS10" s="1047"/>
      <c r="AT10" s="1047"/>
      <c r="AU10" s="1047"/>
      <c r="AV10" s="1047"/>
      <c r="AW10" s="1047"/>
      <c r="AX10" s="1047"/>
      <c r="AY10" s="1047"/>
      <c r="AZ10" s="1047"/>
      <c r="BA10" s="1047"/>
      <c r="BB10" s="1047"/>
      <c r="BC10" s="1047"/>
      <c r="BD10" s="2041"/>
      <c r="BE10" s="2041"/>
      <c r="BF10" s="2041"/>
      <c r="BG10" s="2041"/>
      <c r="BH10" s="2041"/>
      <c r="BI10" s="2041"/>
      <c r="BJ10" s="2041"/>
      <c r="BK10" s="2041"/>
      <c r="BL10" s="2041"/>
      <c r="BM10" s="2041"/>
      <c r="BN10" s="2041"/>
      <c r="BO10" s="2041"/>
      <c r="BP10" s="2041"/>
      <c r="BQ10" s="2041"/>
      <c r="BR10" s="2041"/>
      <c r="BS10" s="2041"/>
      <c r="BT10" s="2041"/>
      <c r="BU10" s="2041"/>
      <c r="BV10" s="2041"/>
      <c r="BW10" s="2041"/>
      <c r="BX10" s="2041"/>
      <c r="BY10" s="2041"/>
      <c r="BZ10" s="2041"/>
      <c r="CA10" s="2041"/>
      <c r="CB10" s="2041"/>
      <c r="CC10" s="2041"/>
      <c r="CD10" s="2041"/>
      <c r="CE10" s="2041"/>
      <c r="CF10" s="2041"/>
      <c r="CG10" s="2041"/>
      <c r="CH10" s="2041"/>
      <c r="CI10" s="2041"/>
      <c r="CJ10" s="2041"/>
      <c r="CK10" s="2041"/>
      <c r="CL10" s="2041"/>
      <c r="CM10" s="2041"/>
      <c r="CN10" s="2041"/>
      <c r="CO10" s="2041"/>
      <c r="CP10" s="2041"/>
      <c r="CQ10" s="2041"/>
      <c r="CR10" s="2041"/>
      <c r="CS10" s="2041"/>
      <c r="CT10" s="2041"/>
      <c r="CU10" s="2041"/>
      <c r="CV10" s="2041"/>
      <c r="CW10" s="2041"/>
      <c r="CX10" s="2041"/>
      <c r="CY10" s="2041"/>
      <c r="CZ10" s="2041"/>
      <c r="DA10" s="2041"/>
      <c r="DB10" s="2041"/>
      <c r="DC10" s="2041"/>
      <c r="DD10" s="2041"/>
      <c r="DE10" s="2041"/>
      <c r="DF10" s="2041"/>
      <c r="DG10" s="2041"/>
      <c r="DH10" s="2041"/>
      <c r="DI10" s="2041"/>
      <c r="DJ10" s="2041"/>
      <c r="DK10" s="2041"/>
      <c r="DL10" s="2041"/>
      <c r="DM10" s="2041"/>
      <c r="DN10" s="2041"/>
      <c r="DO10" s="2041"/>
      <c r="DP10" s="2041"/>
      <c r="DQ10" s="2041"/>
      <c r="DR10" s="2041"/>
      <c r="DS10" s="2041"/>
      <c r="DT10" s="2041"/>
      <c r="DU10" s="2041"/>
      <c r="DV10" s="2041"/>
      <c r="DW10" s="2041"/>
      <c r="DX10" s="2041"/>
      <c r="DY10" s="2041"/>
      <c r="DZ10" s="2041"/>
      <c r="EA10" s="2041"/>
      <c r="EB10" s="2041"/>
      <c r="EC10" s="2041"/>
      <c r="ED10" s="2041"/>
      <c r="EE10" s="2041"/>
      <c r="EF10" s="2041"/>
      <c r="EG10" s="2041"/>
      <c r="EH10" s="2041"/>
      <c r="EI10" s="2041"/>
      <c r="EJ10" s="2041"/>
      <c r="EK10" s="2041"/>
      <c r="EL10" s="2041"/>
      <c r="EM10" s="2041"/>
      <c r="EN10" s="2041"/>
      <c r="EO10" s="2041"/>
      <c r="EP10" s="2041"/>
      <c r="EQ10" s="2041"/>
      <c r="ER10" s="2041"/>
      <c r="ES10" s="2041"/>
      <c r="ET10" s="2041"/>
      <c r="EU10" s="2041"/>
      <c r="EV10" s="2041"/>
      <c r="EW10" s="2041"/>
      <c r="EX10" s="2041"/>
      <c r="EY10" s="2041"/>
      <c r="EZ10" s="2041"/>
      <c r="FA10" s="2041"/>
      <c r="FB10" s="2041"/>
    </row>
    <row r="11" spans="1:158" s="1288" customFormat="1" ht="21.75" customHeight="1">
      <c r="B11" s="2033"/>
      <c r="C11" s="2042"/>
      <c r="D11" s="435" t="s">
        <v>45</v>
      </c>
      <c r="E11" s="2046">
        <v>7.6096621999999998</v>
      </c>
      <c r="F11" s="2054">
        <v>6.6710224</v>
      </c>
      <c r="G11" s="2054">
        <v>7.4592067000000002</v>
      </c>
      <c r="H11" s="2054">
        <v>5.4401786000000003</v>
      </c>
      <c r="I11" s="2054">
        <v>2.8117618000000002</v>
      </c>
      <c r="J11" s="2054">
        <v>4.5091437000000001</v>
      </c>
      <c r="K11" s="2054">
        <v>2.6004097000000002</v>
      </c>
      <c r="L11" s="2054">
        <v>0.44400489999999998</v>
      </c>
      <c r="M11" s="2054">
        <v>0.59060639999999998</v>
      </c>
      <c r="N11" s="2054">
        <v>3.4519291000000001</v>
      </c>
      <c r="O11" s="2054">
        <v>1.3766339999999999</v>
      </c>
      <c r="P11" s="2055">
        <v>1.1790738999999999</v>
      </c>
      <c r="Q11" s="72">
        <f t="shared" si="0"/>
        <v>44.143633400000006</v>
      </c>
      <c r="R11" s="1126"/>
      <c r="S11" s="1047"/>
      <c r="T11" s="1047"/>
      <c r="U11" s="1048" t="s">
        <v>327</v>
      </c>
      <c r="V11" s="1048" t="s">
        <v>44</v>
      </c>
      <c r="W11" s="1048"/>
      <c r="X11" s="1048"/>
      <c r="Y11" s="1048"/>
      <c r="Z11" s="1048"/>
      <c r="AA11" s="1048"/>
      <c r="AB11" s="1048"/>
      <c r="AC11" s="1048"/>
      <c r="AD11" s="1048"/>
      <c r="AE11" s="1048"/>
      <c r="AF11" s="1048"/>
      <c r="AG11" s="1048"/>
      <c r="AH11" s="1048"/>
      <c r="AI11" s="1048"/>
      <c r="AJ11" s="1047"/>
      <c r="AK11" s="1047"/>
      <c r="AL11" s="1047"/>
      <c r="AM11" s="1047"/>
      <c r="AN11" s="1047"/>
      <c r="AO11" s="1047"/>
      <c r="AP11" s="1047"/>
      <c r="AQ11" s="1047"/>
      <c r="AR11" s="1047"/>
      <c r="AS11" s="1047"/>
      <c r="AT11" s="1047"/>
      <c r="AU11" s="1047"/>
      <c r="AV11" s="1047"/>
      <c r="AW11" s="1047"/>
      <c r="AX11" s="1047"/>
      <c r="AY11" s="1047"/>
      <c r="AZ11" s="1047"/>
      <c r="BA11" s="1047"/>
      <c r="BB11" s="1047"/>
      <c r="BC11" s="1047"/>
      <c r="BD11" s="2041"/>
      <c r="BE11" s="2041"/>
      <c r="BF11" s="2041"/>
      <c r="BG11" s="2041"/>
      <c r="BH11" s="2041"/>
      <c r="BI11" s="2041"/>
      <c r="BJ11" s="2041"/>
      <c r="BK11" s="2041"/>
      <c r="BL11" s="2041"/>
      <c r="BM11" s="2041"/>
      <c r="BN11" s="2041"/>
      <c r="BO11" s="2041"/>
      <c r="BP11" s="2041"/>
      <c r="BQ11" s="2041"/>
      <c r="BR11" s="2041"/>
      <c r="BS11" s="2041"/>
      <c r="BT11" s="2041"/>
      <c r="BU11" s="2041"/>
      <c r="BV11" s="2041"/>
      <c r="BW11" s="2041"/>
      <c r="BX11" s="2041"/>
      <c r="BY11" s="2041"/>
      <c r="BZ11" s="2041"/>
      <c r="CA11" s="2041"/>
      <c r="CB11" s="2041"/>
      <c r="CC11" s="2041"/>
      <c r="CD11" s="2041"/>
      <c r="CE11" s="2041"/>
      <c r="CF11" s="2041"/>
      <c r="CG11" s="2041"/>
      <c r="CH11" s="2041"/>
      <c r="CI11" s="2041"/>
      <c r="CJ11" s="2041"/>
      <c r="CK11" s="2041"/>
      <c r="CL11" s="2041"/>
      <c r="CM11" s="2041"/>
      <c r="CN11" s="2041"/>
      <c r="CO11" s="2041"/>
      <c r="CP11" s="2041"/>
      <c r="CQ11" s="2041"/>
      <c r="CR11" s="2041"/>
      <c r="CS11" s="2041"/>
      <c r="CT11" s="2041"/>
      <c r="CU11" s="2041"/>
      <c r="CV11" s="2041"/>
      <c r="CW11" s="2041"/>
      <c r="CX11" s="2041"/>
      <c r="CY11" s="2041"/>
      <c r="CZ11" s="2041"/>
      <c r="DA11" s="2041"/>
      <c r="DB11" s="2041"/>
      <c r="DC11" s="2041"/>
      <c r="DD11" s="2041"/>
      <c r="DE11" s="2041"/>
      <c r="DF11" s="2041"/>
      <c r="DG11" s="2041"/>
      <c r="DH11" s="2041"/>
      <c r="DI11" s="2041"/>
      <c r="DJ11" s="2041"/>
      <c r="DK11" s="2041"/>
      <c r="DL11" s="2041"/>
      <c r="DM11" s="2041"/>
      <c r="DN11" s="2041"/>
      <c r="DO11" s="2041"/>
      <c r="DP11" s="2041"/>
      <c r="DQ11" s="2041"/>
      <c r="DR11" s="2041"/>
      <c r="DS11" s="2041"/>
      <c r="DT11" s="2041"/>
      <c r="DU11" s="2041"/>
      <c r="DV11" s="2041"/>
      <c r="DW11" s="2041"/>
      <c r="DX11" s="2041"/>
      <c r="DY11" s="2041"/>
      <c r="DZ11" s="2041"/>
      <c r="EA11" s="2041"/>
      <c r="EB11" s="2041"/>
      <c r="EC11" s="2041"/>
      <c r="ED11" s="2041"/>
      <c r="EE11" s="2041"/>
      <c r="EF11" s="2041"/>
      <c r="EG11" s="2041"/>
      <c r="EH11" s="2041"/>
      <c r="EI11" s="2041"/>
      <c r="EJ11" s="2041"/>
      <c r="EK11" s="2041"/>
      <c r="EL11" s="2041"/>
      <c r="EM11" s="2041"/>
      <c r="EN11" s="2041"/>
      <c r="EO11" s="2041"/>
      <c r="EP11" s="2041"/>
      <c r="EQ11" s="2041"/>
      <c r="ER11" s="2041"/>
      <c r="ES11" s="2041"/>
      <c r="ET11" s="2041"/>
      <c r="EU11" s="2041"/>
      <c r="EV11" s="2041"/>
      <c r="EW11" s="2041"/>
      <c r="EX11" s="2041"/>
      <c r="EY11" s="2041"/>
      <c r="EZ11" s="2041"/>
      <c r="FA11" s="2041"/>
      <c r="FB11" s="2041"/>
    </row>
    <row r="12" spans="1:158" s="1288" customFormat="1" ht="21.75" customHeight="1">
      <c r="B12" s="2033"/>
      <c r="C12" s="2042"/>
      <c r="D12" s="435" t="s">
        <v>46</v>
      </c>
      <c r="E12" s="2056"/>
      <c r="F12" s="2044"/>
      <c r="G12" s="2044"/>
      <c r="H12" s="996"/>
      <c r="I12" s="2044"/>
      <c r="J12" s="2044"/>
      <c r="K12" s="2044"/>
      <c r="L12" s="2044"/>
      <c r="M12" s="2044"/>
      <c r="N12" s="2044"/>
      <c r="O12" s="2044"/>
      <c r="P12" s="2045"/>
      <c r="Q12" s="72">
        <f t="shared" si="0"/>
        <v>0</v>
      </c>
      <c r="R12" s="1126"/>
      <c r="S12" s="1047"/>
      <c r="T12" s="1047"/>
      <c r="U12" s="1048"/>
      <c r="V12" s="1048" t="s">
        <v>45</v>
      </c>
      <c r="W12" s="1048">
        <v>7.6096621999999998</v>
      </c>
      <c r="X12" s="1048">
        <v>6.6710224</v>
      </c>
      <c r="Y12" s="1048">
        <v>7.4592067000000002</v>
      </c>
      <c r="Z12" s="1048">
        <v>5.4401786000000003</v>
      </c>
      <c r="AA12" s="1048">
        <v>2.8117618000000002</v>
      </c>
      <c r="AB12" s="1048">
        <v>4.5091437000000001</v>
      </c>
      <c r="AC12" s="1048">
        <v>2.6004097000000002</v>
      </c>
      <c r="AD12" s="1048">
        <v>0.44400489999999998</v>
      </c>
      <c r="AE12" s="1048">
        <v>0.59060639999999998</v>
      </c>
      <c r="AF12" s="1048">
        <v>3.4519291000000001</v>
      </c>
      <c r="AG12" s="1048">
        <v>1.3766339999999999</v>
      </c>
      <c r="AH12" s="1048">
        <v>1.1790738999999999</v>
      </c>
      <c r="AI12" s="1048">
        <v>44.143633400000006</v>
      </c>
      <c r="AJ12" s="1047"/>
      <c r="AK12" s="1047"/>
      <c r="AL12" s="1047"/>
      <c r="AM12" s="1047"/>
      <c r="AN12" s="1047"/>
      <c r="AO12" s="1047"/>
      <c r="AP12" s="1047"/>
      <c r="AQ12" s="1047"/>
      <c r="AR12" s="1047"/>
      <c r="AS12" s="1047"/>
      <c r="AT12" s="1047"/>
      <c r="AU12" s="1047"/>
      <c r="AV12" s="1047"/>
      <c r="AW12" s="1047"/>
      <c r="AX12" s="1047"/>
      <c r="AY12" s="1047"/>
      <c r="AZ12" s="1047"/>
      <c r="BA12" s="1047"/>
      <c r="BB12" s="1047"/>
      <c r="BC12" s="1047"/>
      <c r="BD12" s="2041"/>
      <c r="BE12" s="2041"/>
      <c r="BF12" s="2041"/>
      <c r="BG12" s="2041"/>
      <c r="BH12" s="2041"/>
      <c r="BI12" s="2041"/>
      <c r="BJ12" s="2041"/>
      <c r="BK12" s="2041"/>
      <c r="BL12" s="2041"/>
      <c r="BM12" s="2041"/>
      <c r="BN12" s="2041"/>
      <c r="BO12" s="2041"/>
      <c r="BP12" s="2041"/>
      <c r="BQ12" s="2041"/>
      <c r="BR12" s="2041"/>
      <c r="BS12" s="2041"/>
      <c r="BT12" s="2041"/>
      <c r="BU12" s="2041"/>
      <c r="BV12" s="2041"/>
      <c r="BW12" s="2041"/>
      <c r="BX12" s="2041"/>
      <c r="BY12" s="2041"/>
      <c r="BZ12" s="2041"/>
      <c r="CA12" s="2041"/>
      <c r="CB12" s="2041"/>
      <c r="CC12" s="2041"/>
      <c r="CD12" s="2041"/>
      <c r="CE12" s="2041"/>
      <c r="CF12" s="2041"/>
      <c r="CG12" s="2041"/>
      <c r="CH12" s="2041"/>
      <c r="CI12" s="2041"/>
      <c r="CJ12" s="2041"/>
      <c r="CK12" s="2041"/>
      <c r="CL12" s="2041"/>
      <c r="CM12" s="2041"/>
      <c r="CN12" s="2041"/>
      <c r="CO12" s="2041"/>
      <c r="CP12" s="2041"/>
      <c r="CQ12" s="2041"/>
      <c r="CR12" s="2041"/>
      <c r="CS12" s="2041"/>
      <c r="CT12" s="2041"/>
      <c r="CU12" s="2041"/>
      <c r="CV12" s="2041"/>
      <c r="CW12" s="2041"/>
      <c r="CX12" s="2041"/>
      <c r="CY12" s="2041"/>
      <c r="CZ12" s="2041"/>
      <c r="DA12" s="2041"/>
      <c r="DB12" s="2041"/>
      <c r="DC12" s="2041"/>
      <c r="DD12" s="2041"/>
      <c r="DE12" s="2041"/>
      <c r="DF12" s="2041"/>
      <c r="DG12" s="2041"/>
      <c r="DH12" s="2041"/>
      <c r="DI12" s="2041"/>
      <c r="DJ12" s="2041"/>
      <c r="DK12" s="2041"/>
      <c r="DL12" s="2041"/>
      <c r="DM12" s="2041"/>
      <c r="DN12" s="2041"/>
      <c r="DO12" s="2041"/>
      <c r="DP12" s="2041"/>
      <c r="DQ12" s="2041"/>
      <c r="DR12" s="2041"/>
      <c r="DS12" s="2041"/>
      <c r="DT12" s="2041"/>
      <c r="DU12" s="2041"/>
      <c r="DV12" s="2041"/>
      <c r="DW12" s="2041"/>
      <c r="DX12" s="2041"/>
      <c r="DY12" s="2041"/>
      <c r="DZ12" s="2041"/>
      <c r="EA12" s="2041"/>
      <c r="EB12" s="2041"/>
      <c r="EC12" s="2041"/>
      <c r="ED12" s="2041"/>
      <c r="EE12" s="2041"/>
      <c r="EF12" s="2041"/>
      <c r="EG12" s="2041"/>
      <c r="EH12" s="2041"/>
      <c r="EI12" s="2041"/>
      <c r="EJ12" s="2041"/>
      <c r="EK12" s="2041"/>
      <c r="EL12" s="2041"/>
      <c r="EM12" s="2041"/>
      <c r="EN12" s="2041"/>
      <c r="EO12" s="2041"/>
      <c r="EP12" s="2041"/>
      <c r="EQ12" s="2041"/>
      <c r="ER12" s="2041"/>
      <c r="ES12" s="2041"/>
      <c r="ET12" s="2041"/>
      <c r="EU12" s="2041"/>
      <c r="EV12" s="2041"/>
      <c r="EW12" s="2041"/>
      <c r="EX12" s="2041"/>
      <c r="EY12" s="2041"/>
      <c r="EZ12" s="2041"/>
      <c r="FA12" s="2041"/>
      <c r="FB12" s="2041"/>
    </row>
    <row r="13" spans="1:158" s="1288" customFormat="1" ht="21.75" customHeight="1">
      <c r="B13" s="2033"/>
      <c r="C13" s="2047"/>
      <c r="D13" s="2048" t="s">
        <v>48</v>
      </c>
      <c r="E13" s="386">
        <v>7.6096621999999998</v>
      </c>
      <c r="F13" s="74">
        <v>6.6710224</v>
      </c>
      <c r="G13" s="74">
        <v>7.4592067000000002</v>
      </c>
      <c r="H13" s="74">
        <v>5.4401786000000003</v>
      </c>
      <c r="I13" s="74">
        <v>2.8117618000000002</v>
      </c>
      <c r="J13" s="74">
        <v>4.5091437000000001</v>
      </c>
      <c r="K13" s="74">
        <v>2.6004097000000002</v>
      </c>
      <c r="L13" s="74">
        <v>0.44400489999999998</v>
      </c>
      <c r="M13" s="74">
        <v>0.59060639999999998</v>
      </c>
      <c r="N13" s="74">
        <v>3.4519291000000001</v>
      </c>
      <c r="O13" s="74">
        <v>1.3766339999999999</v>
      </c>
      <c r="P13" s="75">
        <v>1.1790738999999999</v>
      </c>
      <c r="Q13" s="1004">
        <f t="shared" si="0"/>
        <v>44.143633400000006</v>
      </c>
      <c r="R13" s="1126"/>
      <c r="S13" s="1047"/>
      <c r="T13" s="1047"/>
      <c r="U13" s="1048"/>
      <c r="V13" s="1048" t="s">
        <v>46</v>
      </c>
      <c r="W13" s="1048"/>
      <c r="X13" s="1048"/>
      <c r="Y13" s="1048"/>
      <c r="Z13" s="1048"/>
      <c r="AA13" s="1048"/>
      <c r="AB13" s="1048"/>
      <c r="AC13" s="1048"/>
      <c r="AD13" s="1048"/>
      <c r="AE13" s="1048"/>
      <c r="AF13" s="1048"/>
      <c r="AG13" s="1048"/>
      <c r="AH13" s="1048"/>
      <c r="AI13" s="1048"/>
      <c r="AJ13" s="1047"/>
      <c r="AK13" s="1047"/>
      <c r="AL13" s="1047"/>
      <c r="AM13" s="1047"/>
      <c r="AN13" s="1047"/>
      <c r="AO13" s="1047"/>
      <c r="AP13" s="1047"/>
      <c r="AQ13" s="1047"/>
      <c r="AR13" s="1047"/>
      <c r="AS13" s="1047"/>
      <c r="AT13" s="1047"/>
      <c r="AU13" s="1047"/>
      <c r="AV13" s="1047"/>
      <c r="AW13" s="1047"/>
      <c r="AX13" s="1047"/>
      <c r="AY13" s="1047"/>
      <c r="AZ13" s="1047"/>
      <c r="BA13" s="1047"/>
      <c r="BB13" s="1047"/>
      <c r="BC13" s="1047"/>
      <c r="BD13" s="2041"/>
      <c r="BE13" s="2041"/>
      <c r="BF13" s="2041"/>
      <c r="BG13" s="2041"/>
      <c r="BH13" s="2041"/>
      <c r="BI13" s="2041"/>
      <c r="BJ13" s="2041"/>
      <c r="BK13" s="2041"/>
      <c r="BL13" s="2041"/>
      <c r="BM13" s="2041"/>
      <c r="BN13" s="2041"/>
      <c r="BO13" s="2041"/>
      <c r="BP13" s="2041"/>
      <c r="BQ13" s="2041"/>
      <c r="BR13" s="2041"/>
      <c r="BS13" s="2041"/>
      <c r="BT13" s="2041"/>
      <c r="BU13" s="2041"/>
      <c r="BV13" s="2041"/>
      <c r="BW13" s="2041"/>
      <c r="BX13" s="2041"/>
      <c r="BY13" s="2041"/>
      <c r="BZ13" s="2041"/>
      <c r="CA13" s="2041"/>
      <c r="CB13" s="2041"/>
      <c r="CC13" s="2041"/>
      <c r="CD13" s="2041"/>
      <c r="CE13" s="2041"/>
      <c r="CF13" s="2041"/>
      <c r="CG13" s="2041"/>
      <c r="CH13" s="2041"/>
      <c r="CI13" s="2041"/>
      <c r="CJ13" s="2041"/>
      <c r="CK13" s="2041"/>
      <c r="CL13" s="2041"/>
      <c r="CM13" s="2041"/>
      <c r="CN13" s="2041"/>
      <c r="CO13" s="2041"/>
      <c r="CP13" s="2041"/>
      <c r="CQ13" s="2041"/>
      <c r="CR13" s="2041"/>
      <c r="CS13" s="2041"/>
      <c r="CT13" s="2041"/>
      <c r="CU13" s="2041"/>
      <c r="CV13" s="2041"/>
      <c r="CW13" s="2041"/>
      <c r="CX13" s="2041"/>
      <c r="CY13" s="2041"/>
      <c r="CZ13" s="2041"/>
      <c r="DA13" s="2041"/>
      <c r="DB13" s="2041"/>
      <c r="DC13" s="2041"/>
      <c r="DD13" s="2041"/>
      <c r="DE13" s="2041"/>
      <c r="DF13" s="2041"/>
      <c r="DG13" s="2041"/>
      <c r="DH13" s="2041"/>
      <c r="DI13" s="2041"/>
      <c r="DJ13" s="2041"/>
      <c r="DK13" s="2041"/>
      <c r="DL13" s="2041"/>
      <c r="DM13" s="2041"/>
      <c r="DN13" s="2041"/>
      <c r="DO13" s="2041"/>
      <c r="DP13" s="2041"/>
      <c r="DQ13" s="2041"/>
      <c r="DR13" s="2041"/>
      <c r="DS13" s="2041"/>
      <c r="DT13" s="2041"/>
      <c r="DU13" s="2041"/>
      <c r="DV13" s="2041"/>
      <c r="DW13" s="2041"/>
      <c r="DX13" s="2041"/>
      <c r="DY13" s="2041"/>
      <c r="DZ13" s="2041"/>
      <c r="EA13" s="2041"/>
      <c r="EB13" s="2041"/>
      <c r="EC13" s="2041"/>
      <c r="ED13" s="2041"/>
      <c r="EE13" s="2041"/>
      <c r="EF13" s="2041"/>
      <c r="EG13" s="2041"/>
      <c r="EH13" s="2041"/>
      <c r="EI13" s="2041"/>
      <c r="EJ13" s="2041"/>
      <c r="EK13" s="2041"/>
      <c r="EL13" s="2041"/>
      <c r="EM13" s="2041"/>
      <c r="EN13" s="2041"/>
      <c r="EO13" s="2041"/>
      <c r="EP13" s="2041"/>
      <c r="EQ13" s="2041"/>
      <c r="ER13" s="2041"/>
      <c r="ES13" s="2041"/>
      <c r="ET13" s="2041"/>
      <c r="EU13" s="2041"/>
      <c r="EV13" s="2041"/>
      <c r="EW13" s="2041"/>
      <c r="EX13" s="2041"/>
      <c r="EY13" s="2041"/>
      <c r="EZ13" s="2041"/>
      <c r="FA13" s="2041"/>
      <c r="FB13" s="2041"/>
    </row>
    <row r="14" spans="1:158" s="1288" customFormat="1" ht="21.75" customHeight="1">
      <c r="B14" s="2049">
        <v>3</v>
      </c>
      <c r="C14" s="2034" t="str">
        <f>+U15</f>
        <v>Atria Energía S.A.C.</v>
      </c>
      <c r="D14" s="2050" t="s">
        <v>44</v>
      </c>
      <c r="E14" s="2056"/>
      <c r="F14" s="2057"/>
      <c r="G14" s="2057"/>
      <c r="H14" s="2057"/>
      <c r="I14" s="2057"/>
      <c r="J14" s="2057"/>
      <c r="K14" s="2057"/>
      <c r="L14" s="2057"/>
      <c r="M14" s="2057"/>
      <c r="N14" s="2057"/>
      <c r="O14" s="2057"/>
      <c r="P14" s="2058"/>
      <c r="Q14" s="995">
        <f t="shared" si="0"/>
        <v>0</v>
      </c>
      <c r="R14" s="1126"/>
      <c r="S14" s="1047"/>
      <c r="T14" s="1047"/>
      <c r="U14" s="1048"/>
      <c r="V14" s="1048" t="s">
        <v>48</v>
      </c>
      <c r="W14" s="1048">
        <v>7.6096621999999998</v>
      </c>
      <c r="X14" s="1048">
        <v>6.6710224</v>
      </c>
      <c r="Y14" s="1048">
        <v>7.4592067000000002</v>
      </c>
      <c r="Z14" s="1048">
        <v>5.4401786000000003</v>
      </c>
      <c r="AA14" s="1048">
        <v>2.8117618000000002</v>
      </c>
      <c r="AB14" s="1048">
        <v>4.5091437000000001</v>
      </c>
      <c r="AC14" s="1048">
        <v>2.6004097000000002</v>
      </c>
      <c r="AD14" s="1048">
        <v>0.44400489999999998</v>
      </c>
      <c r="AE14" s="1048">
        <v>0.59060639999999998</v>
      </c>
      <c r="AF14" s="1048">
        <v>3.4519291000000001</v>
      </c>
      <c r="AG14" s="1048">
        <v>1.3766339999999999</v>
      </c>
      <c r="AH14" s="1048">
        <v>1.1790738999999999</v>
      </c>
      <c r="AI14" s="1048">
        <v>44.143633400000006</v>
      </c>
      <c r="AJ14" s="1047"/>
      <c r="AK14" s="1047"/>
      <c r="AL14" s="1047"/>
      <c r="AM14" s="1047"/>
      <c r="AN14" s="1047"/>
      <c r="AO14" s="1047"/>
      <c r="AP14" s="1047"/>
      <c r="AQ14" s="1047"/>
      <c r="AR14" s="1047"/>
      <c r="AS14" s="1047"/>
      <c r="AT14" s="1047"/>
      <c r="AU14" s="1047"/>
      <c r="AV14" s="1047"/>
      <c r="AW14" s="1047"/>
      <c r="AX14" s="1047"/>
      <c r="AY14" s="1047"/>
      <c r="AZ14" s="1047"/>
      <c r="BA14" s="1047"/>
      <c r="BB14" s="1047"/>
      <c r="BC14" s="1047"/>
      <c r="BD14" s="2041"/>
      <c r="BE14" s="2041"/>
      <c r="BF14" s="2041"/>
      <c r="BG14" s="2041"/>
      <c r="BH14" s="2041"/>
      <c r="BI14" s="2041"/>
      <c r="BJ14" s="2041"/>
      <c r="BK14" s="2041"/>
      <c r="BL14" s="2041"/>
      <c r="BM14" s="2041"/>
      <c r="BN14" s="2041"/>
      <c r="BO14" s="2041"/>
      <c r="BP14" s="2041"/>
      <c r="BQ14" s="2041"/>
      <c r="BR14" s="2041"/>
      <c r="BS14" s="2041"/>
      <c r="BT14" s="2041"/>
      <c r="BU14" s="2041"/>
      <c r="BV14" s="2041"/>
      <c r="BW14" s="2041"/>
      <c r="BX14" s="2041"/>
      <c r="BY14" s="2041"/>
      <c r="BZ14" s="2041"/>
      <c r="CA14" s="2041"/>
      <c r="CB14" s="2041"/>
      <c r="CC14" s="2041"/>
      <c r="CD14" s="2041"/>
      <c r="CE14" s="2041"/>
      <c r="CF14" s="2041"/>
      <c r="CG14" s="2041"/>
      <c r="CH14" s="2041"/>
      <c r="CI14" s="2041"/>
      <c r="CJ14" s="2041"/>
      <c r="CK14" s="2041"/>
      <c r="CL14" s="2041"/>
      <c r="CM14" s="2041"/>
      <c r="CN14" s="2041"/>
      <c r="CO14" s="2041"/>
      <c r="CP14" s="2041"/>
      <c r="CQ14" s="2041"/>
      <c r="CR14" s="2041"/>
      <c r="CS14" s="2041"/>
      <c r="CT14" s="2041"/>
      <c r="CU14" s="2041"/>
      <c r="CV14" s="2041"/>
      <c r="CW14" s="2041"/>
      <c r="CX14" s="2041"/>
      <c r="CY14" s="2041"/>
      <c r="CZ14" s="2041"/>
      <c r="DA14" s="2041"/>
      <c r="DB14" s="2041"/>
      <c r="DC14" s="2041"/>
      <c r="DD14" s="2041"/>
      <c r="DE14" s="2041"/>
      <c r="DF14" s="2041"/>
      <c r="DG14" s="2041"/>
      <c r="DH14" s="2041"/>
      <c r="DI14" s="2041"/>
      <c r="DJ14" s="2041"/>
      <c r="DK14" s="2041"/>
      <c r="DL14" s="2041"/>
      <c r="DM14" s="2041"/>
      <c r="DN14" s="2041"/>
      <c r="DO14" s="2041"/>
      <c r="DP14" s="2041"/>
      <c r="DQ14" s="2041"/>
      <c r="DR14" s="2041"/>
      <c r="DS14" s="2041"/>
      <c r="DT14" s="2041"/>
      <c r="DU14" s="2041"/>
      <c r="DV14" s="2041"/>
      <c r="DW14" s="2041"/>
      <c r="DX14" s="2041"/>
      <c r="DY14" s="2041"/>
      <c r="DZ14" s="2041"/>
      <c r="EA14" s="2041"/>
      <c r="EB14" s="2041"/>
      <c r="EC14" s="2041"/>
      <c r="ED14" s="2041"/>
      <c r="EE14" s="2041"/>
      <c r="EF14" s="2041"/>
      <c r="EG14" s="2041"/>
      <c r="EH14" s="2041"/>
      <c r="EI14" s="2041"/>
      <c r="EJ14" s="2041"/>
      <c r="EK14" s="2041"/>
      <c r="EL14" s="2041"/>
      <c r="EM14" s="2041"/>
      <c r="EN14" s="2041"/>
      <c r="EO14" s="2041"/>
      <c r="EP14" s="2041"/>
      <c r="EQ14" s="2041"/>
      <c r="ER14" s="2041"/>
      <c r="ES14" s="2041"/>
      <c r="ET14" s="2041"/>
      <c r="EU14" s="2041"/>
      <c r="EV14" s="2041"/>
      <c r="EW14" s="2041"/>
      <c r="EX14" s="2041"/>
      <c r="EY14" s="2041"/>
      <c r="EZ14" s="2041"/>
      <c r="FA14" s="2041"/>
      <c r="FB14" s="2041"/>
    </row>
    <row r="15" spans="1:158" s="1288" customFormat="1" ht="21.75" customHeight="1">
      <c r="B15" s="2033"/>
      <c r="C15" s="2042"/>
      <c r="D15" s="435" t="s">
        <v>45</v>
      </c>
      <c r="E15" s="2046">
        <v>0.49718830000000003</v>
      </c>
      <c r="F15" s="2054">
        <v>0.50726839999999995</v>
      </c>
      <c r="G15" s="2054">
        <v>0.59540959999999998</v>
      </c>
      <c r="H15" s="2054">
        <v>0.56257029999999997</v>
      </c>
      <c r="I15" s="2054">
        <v>0.53711240000000005</v>
      </c>
      <c r="J15" s="2054">
        <v>0.48331009999999996</v>
      </c>
      <c r="K15" s="2054">
        <v>0.45561050000000003</v>
      </c>
      <c r="L15" s="2054">
        <v>0.45373779999999991</v>
      </c>
      <c r="M15" s="2054">
        <v>0.54165850000000004</v>
      </c>
      <c r="N15" s="2054">
        <v>0.51492359999999993</v>
      </c>
      <c r="O15" s="2054">
        <v>0.44531769999999993</v>
      </c>
      <c r="P15" s="2055">
        <v>0.53943379999999996</v>
      </c>
      <c r="Q15" s="72">
        <f t="shared" si="0"/>
        <v>6.1335410000000001</v>
      </c>
      <c r="R15" s="1126"/>
      <c r="S15" s="1047"/>
      <c r="T15" s="1047"/>
      <c r="U15" s="1048" t="s">
        <v>328</v>
      </c>
      <c r="V15" s="1048" t="s">
        <v>44</v>
      </c>
      <c r="W15" s="1048"/>
      <c r="X15" s="1048"/>
      <c r="Y15" s="1048"/>
      <c r="Z15" s="1048"/>
      <c r="AA15" s="1048"/>
      <c r="AB15" s="1048"/>
      <c r="AC15" s="1048"/>
      <c r="AD15" s="1048"/>
      <c r="AE15" s="1048"/>
      <c r="AF15" s="1048"/>
      <c r="AG15" s="1048"/>
      <c r="AH15" s="1048"/>
      <c r="AI15" s="1048"/>
      <c r="AJ15" s="1047"/>
      <c r="AK15" s="1047"/>
      <c r="AL15" s="1047"/>
      <c r="AM15" s="1047"/>
      <c r="AN15" s="1047"/>
      <c r="AO15" s="1047"/>
      <c r="AP15" s="1047"/>
      <c r="AQ15" s="1047"/>
      <c r="AR15" s="1047"/>
      <c r="AS15" s="1047"/>
      <c r="AT15" s="1047"/>
      <c r="AU15" s="1047"/>
      <c r="AV15" s="1047"/>
      <c r="AW15" s="1047"/>
      <c r="AX15" s="1047"/>
      <c r="AY15" s="1047"/>
      <c r="AZ15" s="1047"/>
      <c r="BA15" s="1047"/>
      <c r="BB15" s="1047"/>
      <c r="BC15" s="1047"/>
      <c r="BD15" s="2041"/>
      <c r="BE15" s="2041"/>
      <c r="BF15" s="2041"/>
      <c r="BG15" s="2041"/>
      <c r="BH15" s="2041"/>
      <c r="BI15" s="2041"/>
      <c r="BJ15" s="2041"/>
      <c r="BK15" s="2041"/>
      <c r="BL15" s="2041"/>
      <c r="BM15" s="2041"/>
      <c r="BN15" s="2041"/>
      <c r="BO15" s="2041"/>
      <c r="BP15" s="2041"/>
      <c r="BQ15" s="2041"/>
      <c r="BR15" s="2041"/>
      <c r="BS15" s="2041"/>
      <c r="BT15" s="2041"/>
      <c r="BU15" s="2041"/>
      <c r="BV15" s="2041"/>
      <c r="BW15" s="2041"/>
      <c r="BX15" s="2041"/>
      <c r="BY15" s="2041"/>
      <c r="BZ15" s="2041"/>
      <c r="CA15" s="2041"/>
      <c r="CB15" s="2041"/>
      <c r="CC15" s="2041"/>
      <c r="CD15" s="2041"/>
      <c r="CE15" s="2041"/>
      <c r="CF15" s="2041"/>
      <c r="CG15" s="2041"/>
      <c r="CH15" s="2041"/>
      <c r="CI15" s="2041"/>
      <c r="CJ15" s="2041"/>
      <c r="CK15" s="2041"/>
      <c r="CL15" s="2041"/>
      <c r="CM15" s="2041"/>
      <c r="CN15" s="2041"/>
      <c r="CO15" s="2041"/>
      <c r="CP15" s="2041"/>
      <c r="CQ15" s="2041"/>
      <c r="CR15" s="2041"/>
      <c r="CS15" s="2041"/>
      <c r="CT15" s="2041"/>
      <c r="CU15" s="2041"/>
      <c r="CV15" s="2041"/>
      <c r="CW15" s="2041"/>
      <c r="CX15" s="2041"/>
      <c r="CY15" s="2041"/>
      <c r="CZ15" s="2041"/>
      <c r="DA15" s="2041"/>
      <c r="DB15" s="2041"/>
      <c r="DC15" s="2041"/>
      <c r="DD15" s="2041"/>
      <c r="DE15" s="2041"/>
      <c r="DF15" s="2041"/>
      <c r="DG15" s="2041"/>
      <c r="DH15" s="2041"/>
      <c r="DI15" s="2041"/>
      <c r="DJ15" s="2041"/>
      <c r="DK15" s="2041"/>
      <c r="DL15" s="2041"/>
      <c r="DM15" s="2041"/>
      <c r="DN15" s="2041"/>
      <c r="DO15" s="2041"/>
      <c r="DP15" s="2041"/>
      <c r="DQ15" s="2041"/>
      <c r="DR15" s="2041"/>
      <c r="DS15" s="2041"/>
      <c r="DT15" s="2041"/>
      <c r="DU15" s="2041"/>
      <c r="DV15" s="2041"/>
      <c r="DW15" s="2041"/>
      <c r="DX15" s="2041"/>
      <c r="DY15" s="2041"/>
      <c r="DZ15" s="2041"/>
      <c r="EA15" s="2041"/>
      <c r="EB15" s="2041"/>
      <c r="EC15" s="2041"/>
      <c r="ED15" s="2041"/>
      <c r="EE15" s="2041"/>
      <c r="EF15" s="2041"/>
      <c r="EG15" s="2041"/>
      <c r="EH15" s="2041"/>
      <c r="EI15" s="2041"/>
      <c r="EJ15" s="2041"/>
      <c r="EK15" s="2041"/>
      <c r="EL15" s="2041"/>
      <c r="EM15" s="2041"/>
      <c r="EN15" s="2041"/>
      <c r="EO15" s="2041"/>
      <c r="EP15" s="2041"/>
      <c r="EQ15" s="2041"/>
      <c r="ER15" s="2041"/>
      <c r="ES15" s="2041"/>
      <c r="ET15" s="2041"/>
      <c r="EU15" s="2041"/>
      <c r="EV15" s="2041"/>
      <c r="EW15" s="2041"/>
      <c r="EX15" s="2041"/>
      <c r="EY15" s="2041"/>
      <c r="EZ15" s="2041"/>
      <c r="FA15" s="2041"/>
      <c r="FB15" s="2041"/>
    </row>
    <row r="16" spans="1:158" s="1288" customFormat="1" ht="21.75" customHeight="1">
      <c r="B16" s="2033"/>
      <c r="C16" s="2042"/>
      <c r="D16" s="435" t="s">
        <v>46</v>
      </c>
      <c r="E16" s="2046">
        <v>91.03800099999998</v>
      </c>
      <c r="F16" s="2054">
        <v>85.974970500000012</v>
      </c>
      <c r="G16" s="2054">
        <v>93.686633999999998</v>
      </c>
      <c r="H16" s="2054">
        <v>86.084534499999975</v>
      </c>
      <c r="I16" s="2054">
        <v>87.384270900000061</v>
      </c>
      <c r="J16" s="2054">
        <v>84.259582100000003</v>
      </c>
      <c r="K16" s="2054">
        <v>82.438104399999958</v>
      </c>
      <c r="L16" s="2054">
        <v>86.026047800000043</v>
      </c>
      <c r="M16" s="2054">
        <v>87.508561500000027</v>
      </c>
      <c r="N16" s="2054">
        <v>90.660948699999992</v>
      </c>
      <c r="O16" s="2054">
        <v>91.497995899999935</v>
      </c>
      <c r="P16" s="2055">
        <v>90.765504900000067</v>
      </c>
      <c r="Q16" s="72">
        <f t="shared" si="0"/>
        <v>1057.3251562</v>
      </c>
      <c r="R16" s="1126"/>
      <c r="S16" s="1047"/>
      <c r="T16" s="1047"/>
      <c r="U16" s="1048"/>
      <c r="V16" s="1048" t="s">
        <v>45</v>
      </c>
      <c r="W16" s="1048">
        <v>0.49718830000000003</v>
      </c>
      <c r="X16" s="1048">
        <v>0.50726839999999995</v>
      </c>
      <c r="Y16" s="1048">
        <v>0.59540959999999998</v>
      </c>
      <c r="Z16" s="1048">
        <v>0.56257029999999997</v>
      </c>
      <c r="AA16" s="1048">
        <v>0.53711240000000005</v>
      </c>
      <c r="AB16" s="1048">
        <v>0.48331009999999996</v>
      </c>
      <c r="AC16" s="1048">
        <v>0.45561050000000003</v>
      </c>
      <c r="AD16" s="1048">
        <v>0.45373779999999991</v>
      </c>
      <c r="AE16" s="1048">
        <v>0.54165850000000004</v>
      </c>
      <c r="AF16" s="1048">
        <v>0.51492359999999993</v>
      </c>
      <c r="AG16" s="1048">
        <v>0.44531769999999993</v>
      </c>
      <c r="AH16" s="1048">
        <v>0.53943379999999996</v>
      </c>
      <c r="AI16" s="1048">
        <v>6.1335409999999992</v>
      </c>
      <c r="AJ16" s="1047"/>
      <c r="AK16" s="1047"/>
      <c r="AL16" s="1047"/>
      <c r="AM16" s="1047"/>
      <c r="AN16" s="1047"/>
      <c r="AO16" s="1047"/>
      <c r="AP16" s="1047"/>
      <c r="AQ16" s="1047"/>
      <c r="AR16" s="1047"/>
      <c r="AS16" s="1047"/>
      <c r="AT16" s="1047"/>
      <c r="AU16" s="1047"/>
      <c r="AV16" s="1047"/>
      <c r="AW16" s="1047"/>
      <c r="AX16" s="1047"/>
      <c r="AY16" s="1047"/>
      <c r="AZ16" s="1047"/>
      <c r="BA16" s="1047"/>
      <c r="BB16" s="1047"/>
      <c r="BC16" s="1047"/>
      <c r="BD16" s="2041"/>
      <c r="BE16" s="2041"/>
      <c r="BF16" s="2041"/>
      <c r="BG16" s="2041"/>
      <c r="BH16" s="2041"/>
      <c r="BI16" s="2041"/>
      <c r="BJ16" s="2041"/>
      <c r="BK16" s="2041"/>
      <c r="BL16" s="2041"/>
      <c r="BM16" s="2041"/>
      <c r="BN16" s="2041"/>
      <c r="BO16" s="2041"/>
      <c r="BP16" s="2041"/>
      <c r="BQ16" s="2041"/>
      <c r="BR16" s="2041"/>
      <c r="BS16" s="2041"/>
      <c r="BT16" s="2041"/>
      <c r="BU16" s="2041"/>
      <c r="BV16" s="2041"/>
      <c r="BW16" s="2041"/>
      <c r="BX16" s="2041"/>
      <c r="BY16" s="2041"/>
      <c r="BZ16" s="2041"/>
      <c r="CA16" s="2041"/>
      <c r="CB16" s="2041"/>
      <c r="CC16" s="2041"/>
      <c r="CD16" s="2041"/>
      <c r="CE16" s="2041"/>
      <c r="CF16" s="2041"/>
      <c r="CG16" s="2041"/>
      <c r="CH16" s="2041"/>
      <c r="CI16" s="2041"/>
      <c r="CJ16" s="2041"/>
      <c r="CK16" s="2041"/>
      <c r="CL16" s="2041"/>
      <c r="CM16" s="2041"/>
      <c r="CN16" s="2041"/>
      <c r="CO16" s="2041"/>
      <c r="CP16" s="2041"/>
      <c r="CQ16" s="2041"/>
      <c r="CR16" s="2041"/>
      <c r="CS16" s="2041"/>
      <c r="CT16" s="2041"/>
      <c r="CU16" s="2041"/>
      <c r="CV16" s="2041"/>
      <c r="CW16" s="2041"/>
      <c r="CX16" s="2041"/>
      <c r="CY16" s="2041"/>
      <c r="CZ16" s="2041"/>
      <c r="DA16" s="2041"/>
      <c r="DB16" s="2041"/>
      <c r="DC16" s="2041"/>
      <c r="DD16" s="2041"/>
      <c r="DE16" s="2041"/>
      <c r="DF16" s="2041"/>
      <c r="DG16" s="2041"/>
      <c r="DH16" s="2041"/>
      <c r="DI16" s="2041"/>
      <c r="DJ16" s="2041"/>
      <c r="DK16" s="2041"/>
      <c r="DL16" s="2041"/>
      <c r="DM16" s="2041"/>
      <c r="DN16" s="2041"/>
      <c r="DO16" s="2041"/>
      <c r="DP16" s="2041"/>
      <c r="DQ16" s="2041"/>
      <c r="DR16" s="2041"/>
      <c r="DS16" s="2041"/>
      <c r="DT16" s="2041"/>
      <c r="DU16" s="2041"/>
      <c r="DV16" s="2041"/>
      <c r="DW16" s="2041"/>
      <c r="DX16" s="2041"/>
      <c r="DY16" s="2041"/>
      <c r="DZ16" s="2041"/>
      <c r="EA16" s="2041"/>
      <c r="EB16" s="2041"/>
      <c r="EC16" s="2041"/>
      <c r="ED16" s="2041"/>
      <c r="EE16" s="2041"/>
      <c r="EF16" s="2041"/>
      <c r="EG16" s="2041"/>
      <c r="EH16" s="2041"/>
      <c r="EI16" s="2041"/>
      <c r="EJ16" s="2041"/>
      <c r="EK16" s="2041"/>
      <c r="EL16" s="2041"/>
      <c r="EM16" s="2041"/>
      <c r="EN16" s="2041"/>
      <c r="EO16" s="2041"/>
      <c r="EP16" s="2041"/>
      <c r="EQ16" s="2041"/>
      <c r="ER16" s="2041"/>
      <c r="ES16" s="2041"/>
      <c r="ET16" s="2041"/>
      <c r="EU16" s="2041"/>
      <c r="EV16" s="2041"/>
      <c r="EW16" s="2041"/>
      <c r="EX16" s="2041"/>
      <c r="EY16" s="2041"/>
      <c r="EZ16" s="2041"/>
      <c r="FA16" s="2041"/>
      <c r="FB16" s="2041"/>
    </row>
    <row r="17" spans="2:158" s="1288" customFormat="1" ht="21.75" customHeight="1">
      <c r="B17" s="2033"/>
      <c r="C17" s="2047"/>
      <c r="D17" s="2048" t="s">
        <v>48</v>
      </c>
      <c r="E17" s="386">
        <v>91.535189299999999</v>
      </c>
      <c r="F17" s="74">
        <v>86.482238899999984</v>
      </c>
      <c r="G17" s="74">
        <v>94.282043599999938</v>
      </c>
      <c r="H17" s="74">
        <v>86.64710479999998</v>
      </c>
      <c r="I17" s="74">
        <v>87.921383300000016</v>
      </c>
      <c r="J17" s="74">
        <v>84.742892200000014</v>
      </c>
      <c r="K17" s="74">
        <v>82.893714899999978</v>
      </c>
      <c r="L17" s="74">
        <v>86.4797856</v>
      </c>
      <c r="M17" s="74">
        <v>88.050219999999911</v>
      </c>
      <c r="N17" s="74">
        <v>91.175872300000094</v>
      </c>
      <c r="O17" s="74">
        <v>91.943313599999996</v>
      </c>
      <c r="P17" s="75">
        <v>91.304938699999965</v>
      </c>
      <c r="Q17" s="1004">
        <f t="shared" si="0"/>
        <v>1063.4586971999997</v>
      </c>
      <c r="R17" s="1126"/>
      <c r="S17" s="1047"/>
      <c r="T17" s="1047"/>
      <c r="U17" s="1048"/>
      <c r="V17" s="1048" t="s">
        <v>46</v>
      </c>
      <c r="W17" s="1048">
        <v>91.03800099999998</v>
      </c>
      <c r="X17" s="1048">
        <v>85.974970500000012</v>
      </c>
      <c r="Y17" s="1048">
        <v>93.686633999999998</v>
      </c>
      <c r="Z17" s="1048">
        <v>86.084534499999975</v>
      </c>
      <c r="AA17" s="1048">
        <v>87.384270900000061</v>
      </c>
      <c r="AB17" s="1048">
        <v>84.259582100000003</v>
      </c>
      <c r="AC17" s="1048">
        <v>82.438104399999958</v>
      </c>
      <c r="AD17" s="1048">
        <v>86.026047800000043</v>
      </c>
      <c r="AE17" s="1048">
        <v>87.508561500000027</v>
      </c>
      <c r="AF17" s="1048">
        <v>90.660948699999992</v>
      </c>
      <c r="AG17" s="1048">
        <v>91.497995899999935</v>
      </c>
      <c r="AH17" s="1048">
        <v>90.765504900000067</v>
      </c>
      <c r="AI17" s="1048">
        <v>1057.3251561999984</v>
      </c>
      <c r="AJ17" s="1047"/>
      <c r="AK17" s="1047"/>
      <c r="AL17" s="1047"/>
      <c r="AM17" s="1047"/>
      <c r="AN17" s="1047"/>
      <c r="AO17" s="1047"/>
      <c r="AP17" s="1047"/>
      <c r="AQ17" s="1047"/>
      <c r="AR17" s="1047"/>
      <c r="AS17" s="1047"/>
      <c r="AT17" s="1047"/>
      <c r="AU17" s="1047"/>
      <c r="AV17" s="1047"/>
      <c r="AW17" s="1047"/>
      <c r="AX17" s="1047"/>
      <c r="AY17" s="1047"/>
      <c r="AZ17" s="1047"/>
      <c r="BA17" s="1047"/>
      <c r="BB17" s="1047"/>
      <c r="BC17" s="1047"/>
      <c r="BD17" s="2041"/>
      <c r="BE17" s="2041"/>
      <c r="BF17" s="2041"/>
      <c r="BG17" s="2041"/>
      <c r="BH17" s="2041"/>
      <c r="BI17" s="2041"/>
      <c r="BJ17" s="2041"/>
      <c r="BK17" s="2041"/>
      <c r="BL17" s="2041"/>
      <c r="BM17" s="2041"/>
      <c r="BN17" s="2041"/>
      <c r="BO17" s="2041"/>
      <c r="BP17" s="2041"/>
      <c r="BQ17" s="2041"/>
      <c r="BR17" s="2041"/>
      <c r="BS17" s="2041"/>
      <c r="BT17" s="2041"/>
      <c r="BU17" s="2041"/>
      <c r="BV17" s="2041"/>
      <c r="BW17" s="2041"/>
      <c r="BX17" s="2041"/>
      <c r="BY17" s="2041"/>
      <c r="BZ17" s="2041"/>
      <c r="CA17" s="2041"/>
      <c r="CB17" s="2041"/>
      <c r="CC17" s="2041"/>
      <c r="CD17" s="2041"/>
      <c r="CE17" s="2041"/>
      <c r="CF17" s="2041"/>
      <c r="CG17" s="2041"/>
      <c r="CH17" s="2041"/>
      <c r="CI17" s="2041"/>
      <c r="CJ17" s="2041"/>
      <c r="CK17" s="2041"/>
      <c r="CL17" s="2041"/>
      <c r="CM17" s="2041"/>
      <c r="CN17" s="2041"/>
      <c r="CO17" s="2041"/>
      <c r="CP17" s="2041"/>
      <c r="CQ17" s="2041"/>
      <c r="CR17" s="2041"/>
      <c r="CS17" s="2041"/>
      <c r="CT17" s="2041"/>
      <c r="CU17" s="2041"/>
      <c r="CV17" s="2041"/>
      <c r="CW17" s="2041"/>
      <c r="CX17" s="2041"/>
      <c r="CY17" s="2041"/>
      <c r="CZ17" s="2041"/>
      <c r="DA17" s="2041"/>
      <c r="DB17" s="2041"/>
      <c r="DC17" s="2041"/>
      <c r="DD17" s="2041"/>
      <c r="DE17" s="2041"/>
      <c r="DF17" s="2041"/>
      <c r="DG17" s="2041"/>
      <c r="DH17" s="2041"/>
      <c r="DI17" s="2041"/>
      <c r="DJ17" s="2041"/>
      <c r="DK17" s="2041"/>
      <c r="DL17" s="2041"/>
      <c r="DM17" s="2041"/>
      <c r="DN17" s="2041"/>
      <c r="DO17" s="2041"/>
      <c r="DP17" s="2041"/>
      <c r="DQ17" s="2041"/>
      <c r="DR17" s="2041"/>
      <c r="DS17" s="2041"/>
      <c r="DT17" s="2041"/>
      <c r="DU17" s="2041"/>
      <c r="DV17" s="2041"/>
      <c r="DW17" s="2041"/>
      <c r="DX17" s="2041"/>
      <c r="DY17" s="2041"/>
      <c r="DZ17" s="2041"/>
      <c r="EA17" s="2041"/>
      <c r="EB17" s="2041"/>
      <c r="EC17" s="2041"/>
      <c r="ED17" s="2041"/>
      <c r="EE17" s="2041"/>
      <c r="EF17" s="2041"/>
      <c r="EG17" s="2041"/>
      <c r="EH17" s="2041"/>
      <c r="EI17" s="2041"/>
      <c r="EJ17" s="2041"/>
      <c r="EK17" s="2041"/>
      <c r="EL17" s="2041"/>
      <c r="EM17" s="2041"/>
      <c r="EN17" s="2041"/>
      <c r="EO17" s="2041"/>
      <c r="EP17" s="2041"/>
      <c r="EQ17" s="2041"/>
      <c r="ER17" s="2041"/>
      <c r="ES17" s="2041"/>
      <c r="ET17" s="2041"/>
      <c r="EU17" s="2041"/>
      <c r="EV17" s="2041"/>
      <c r="EW17" s="2041"/>
      <c r="EX17" s="2041"/>
      <c r="EY17" s="2041"/>
      <c r="EZ17" s="2041"/>
      <c r="FA17" s="2041"/>
      <c r="FB17" s="2041"/>
    </row>
    <row r="18" spans="2:158" s="1288" customFormat="1" ht="21.75" customHeight="1">
      <c r="B18" s="2049">
        <v>4</v>
      </c>
      <c r="C18" s="2034" t="str">
        <f>+U19</f>
        <v>Bioenergía del Chira S.A.</v>
      </c>
      <c r="D18" s="2059" t="s">
        <v>44</v>
      </c>
      <c r="E18" s="2060"/>
      <c r="F18" s="2061"/>
      <c r="G18" s="2061"/>
      <c r="H18" s="2061"/>
      <c r="I18" s="2061"/>
      <c r="J18" s="2061"/>
      <c r="K18" s="2061"/>
      <c r="L18" s="2061"/>
      <c r="M18" s="2061"/>
      <c r="N18" s="2061"/>
      <c r="O18" s="2061"/>
      <c r="P18" s="2062"/>
      <c r="Q18" s="995">
        <f t="shared" si="0"/>
        <v>0</v>
      </c>
      <c r="R18" s="1126"/>
      <c r="S18" s="1047"/>
      <c r="T18" s="1047"/>
      <c r="U18" s="1048"/>
      <c r="V18" s="1048" t="s">
        <v>48</v>
      </c>
      <c r="W18" s="1048">
        <v>91.535189299999999</v>
      </c>
      <c r="X18" s="1048">
        <v>86.482238899999984</v>
      </c>
      <c r="Y18" s="1048">
        <v>94.282043599999938</v>
      </c>
      <c r="Z18" s="1048">
        <v>86.64710479999998</v>
      </c>
      <c r="AA18" s="1048">
        <v>87.921383300000016</v>
      </c>
      <c r="AB18" s="1048">
        <v>84.742892200000014</v>
      </c>
      <c r="AC18" s="1048">
        <v>82.893714899999978</v>
      </c>
      <c r="AD18" s="1048">
        <v>86.4797856</v>
      </c>
      <c r="AE18" s="1048">
        <v>88.050219999999911</v>
      </c>
      <c r="AF18" s="1048">
        <v>91.175872300000094</v>
      </c>
      <c r="AG18" s="1048">
        <v>91.943313599999996</v>
      </c>
      <c r="AH18" s="1048">
        <v>91.304938699999965</v>
      </c>
      <c r="AI18" s="1048">
        <v>1063.4586972000011</v>
      </c>
      <c r="AJ18" s="1047"/>
      <c r="AK18" s="1047"/>
      <c r="AL18" s="1047"/>
      <c r="AM18" s="1047"/>
      <c r="AN18" s="1047"/>
      <c r="AO18" s="1047"/>
      <c r="AP18" s="1047"/>
      <c r="AQ18" s="1047"/>
      <c r="AR18" s="1047"/>
      <c r="AS18" s="1047"/>
      <c r="AT18" s="1047"/>
      <c r="AU18" s="1047"/>
      <c r="AV18" s="1047"/>
      <c r="AW18" s="1047"/>
      <c r="AX18" s="1047"/>
      <c r="AY18" s="1047"/>
      <c r="AZ18" s="1047"/>
      <c r="BA18" s="1047"/>
      <c r="BB18" s="1047"/>
      <c r="BC18" s="1047"/>
      <c r="BD18" s="2041"/>
      <c r="BE18" s="2041"/>
      <c r="BF18" s="2041"/>
      <c r="BG18" s="2041"/>
      <c r="BH18" s="2041"/>
      <c r="BI18" s="2041"/>
      <c r="BJ18" s="2041"/>
      <c r="BK18" s="2041"/>
      <c r="BL18" s="2041"/>
      <c r="BM18" s="2041"/>
      <c r="BN18" s="2041"/>
      <c r="BO18" s="2041"/>
      <c r="BP18" s="2041"/>
      <c r="BQ18" s="2041"/>
      <c r="BR18" s="2041"/>
      <c r="BS18" s="2041"/>
      <c r="BT18" s="2041"/>
      <c r="BU18" s="2041"/>
      <c r="BV18" s="2041"/>
      <c r="BW18" s="2041"/>
      <c r="BX18" s="2041"/>
      <c r="BY18" s="2041"/>
      <c r="BZ18" s="2041"/>
      <c r="CA18" s="2041"/>
      <c r="CB18" s="2041"/>
      <c r="CC18" s="2041"/>
      <c r="CD18" s="2041"/>
      <c r="CE18" s="2041"/>
      <c r="CF18" s="2041"/>
      <c r="CG18" s="2041"/>
      <c r="CH18" s="2041"/>
      <c r="CI18" s="2041"/>
      <c r="CJ18" s="2041"/>
      <c r="CK18" s="2041"/>
      <c r="CL18" s="2041"/>
      <c r="CM18" s="2041"/>
      <c r="CN18" s="2041"/>
      <c r="CO18" s="2041"/>
      <c r="CP18" s="2041"/>
      <c r="CQ18" s="2041"/>
      <c r="CR18" s="2041"/>
      <c r="CS18" s="2041"/>
      <c r="CT18" s="2041"/>
      <c r="CU18" s="2041"/>
      <c r="CV18" s="2041"/>
      <c r="CW18" s="2041"/>
      <c r="CX18" s="2041"/>
      <c r="CY18" s="2041"/>
      <c r="CZ18" s="2041"/>
      <c r="DA18" s="2041"/>
      <c r="DB18" s="2041"/>
      <c r="DC18" s="2041"/>
      <c r="DD18" s="2041"/>
      <c r="DE18" s="2041"/>
      <c r="DF18" s="2041"/>
      <c r="DG18" s="2041"/>
      <c r="DH18" s="2041"/>
      <c r="DI18" s="2041"/>
      <c r="DJ18" s="2041"/>
      <c r="DK18" s="2041"/>
      <c r="DL18" s="2041"/>
      <c r="DM18" s="2041"/>
      <c r="DN18" s="2041"/>
      <c r="DO18" s="2041"/>
      <c r="DP18" s="2041"/>
      <c r="DQ18" s="2041"/>
      <c r="DR18" s="2041"/>
      <c r="DS18" s="2041"/>
      <c r="DT18" s="2041"/>
      <c r="DU18" s="2041"/>
      <c r="DV18" s="2041"/>
      <c r="DW18" s="2041"/>
      <c r="DX18" s="2041"/>
      <c r="DY18" s="2041"/>
      <c r="DZ18" s="2041"/>
      <c r="EA18" s="2041"/>
      <c r="EB18" s="2041"/>
      <c r="EC18" s="2041"/>
      <c r="ED18" s="2041"/>
      <c r="EE18" s="2041"/>
      <c r="EF18" s="2041"/>
      <c r="EG18" s="2041"/>
      <c r="EH18" s="2041"/>
      <c r="EI18" s="2041"/>
      <c r="EJ18" s="2041"/>
      <c r="EK18" s="2041"/>
      <c r="EL18" s="2041"/>
      <c r="EM18" s="2041"/>
      <c r="EN18" s="2041"/>
      <c r="EO18" s="2041"/>
      <c r="EP18" s="2041"/>
      <c r="EQ18" s="2041"/>
      <c r="ER18" s="2041"/>
      <c r="ES18" s="2041"/>
      <c r="ET18" s="2041"/>
      <c r="EU18" s="2041"/>
      <c r="EV18" s="2041"/>
      <c r="EW18" s="2041"/>
      <c r="EX18" s="2041"/>
      <c r="EY18" s="2041"/>
      <c r="EZ18" s="2041"/>
      <c r="FA18" s="2041"/>
      <c r="FB18" s="2041"/>
    </row>
    <row r="19" spans="2:158" s="1288" customFormat="1" ht="21.75" customHeight="1">
      <c r="B19" s="2033"/>
      <c r="C19" s="2042"/>
      <c r="D19" s="2063" t="s">
        <v>45</v>
      </c>
      <c r="E19" s="2046"/>
      <c r="F19" s="2054"/>
      <c r="G19" s="2054"/>
      <c r="H19" s="2054"/>
      <c r="I19" s="2054"/>
      <c r="J19" s="2054"/>
      <c r="K19" s="2054"/>
      <c r="L19" s="2054"/>
      <c r="M19" s="2054"/>
      <c r="N19" s="2054"/>
      <c r="O19" s="2054"/>
      <c r="P19" s="2055"/>
      <c r="Q19" s="72">
        <f t="shared" si="0"/>
        <v>0</v>
      </c>
      <c r="R19" s="1126"/>
      <c r="S19" s="1047"/>
      <c r="T19" s="1047"/>
      <c r="U19" s="1048" t="s">
        <v>49</v>
      </c>
      <c r="V19" s="1048" t="s">
        <v>44</v>
      </c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7"/>
      <c r="AK19" s="1047"/>
      <c r="AL19" s="1047"/>
      <c r="AM19" s="1047"/>
      <c r="AN19" s="1047"/>
      <c r="AO19" s="1047"/>
      <c r="AP19" s="1047"/>
      <c r="AQ19" s="1047"/>
      <c r="AR19" s="1047"/>
      <c r="AS19" s="1047"/>
      <c r="AT19" s="1047"/>
      <c r="AU19" s="1047"/>
      <c r="AV19" s="1047"/>
      <c r="AW19" s="1047"/>
      <c r="AX19" s="1047"/>
      <c r="AY19" s="1047"/>
      <c r="AZ19" s="1047"/>
      <c r="BA19" s="1047"/>
      <c r="BB19" s="1047"/>
      <c r="BC19" s="1047"/>
      <c r="BD19" s="2041"/>
      <c r="BE19" s="2041"/>
      <c r="BF19" s="2041"/>
      <c r="BG19" s="2041"/>
      <c r="BH19" s="2041"/>
      <c r="BI19" s="2041"/>
      <c r="BJ19" s="2041"/>
      <c r="BK19" s="2041"/>
      <c r="BL19" s="2041"/>
      <c r="BM19" s="2041"/>
      <c r="BN19" s="2041"/>
      <c r="BO19" s="2041"/>
      <c r="BP19" s="2041"/>
      <c r="BQ19" s="2041"/>
      <c r="BR19" s="2041"/>
      <c r="BS19" s="2041"/>
      <c r="BT19" s="2041"/>
      <c r="BU19" s="2041"/>
      <c r="BV19" s="2041"/>
      <c r="BW19" s="2041"/>
      <c r="BX19" s="2041"/>
      <c r="BY19" s="2041"/>
      <c r="BZ19" s="2041"/>
      <c r="CA19" s="2041"/>
      <c r="CB19" s="2041"/>
      <c r="CC19" s="2041"/>
      <c r="CD19" s="2041"/>
      <c r="CE19" s="2041"/>
      <c r="CF19" s="2041"/>
      <c r="CG19" s="2041"/>
      <c r="CH19" s="2041"/>
      <c r="CI19" s="2041"/>
      <c r="CJ19" s="2041"/>
      <c r="CK19" s="2041"/>
      <c r="CL19" s="2041"/>
      <c r="CM19" s="2041"/>
      <c r="CN19" s="2041"/>
      <c r="CO19" s="2041"/>
      <c r="CP19" s="2041"/>
      <c r="CQ19" s="2041"/>
      <c r="CR19" s="2041"/>
      <c r="CS19" s="2041"/>
      <c r="CT19" s="2041"/>
      <c r="CU19" s="2041"/>
      <c r="CV19" s="2041"/>
      <c r="CW19" s="2041"/>
      <c r="CX19" s="2041"/>
      <c r="CY19" s="2041"/>
      <c r="CZ19" s="2041"/>
      <c r="DA19" s="2041"/>
      <c r="DB19" s="2041"/>
      <c r="DC19" s="2041"/>
      <c r="DD19" s="2041"/>
      <c r="DE19" s="2041"/>
      <c r="DF19" s="2041"/>
      <c r="DG19" s="2041"/>
      <c r="DH19" s="2041"/>
      <c r="DI19" s="2041"/>
      <c r="DJ19" s="2041"/>
      <c r="DK19" s="2041"/>
      <c r="DL19" s="2041"/>
      <c r="DM19" s="2041"/>
      <c r="DN19" s="2041"/>
      <c r="DO19" s="2041"/>
      <c r="DP19" s="2041"/>
      <c r="DQ19" s="2041"/>
      <c r="DR19" s="2041"/>
      <c r="DS19" s="2041"/>
      <c r="DT19" s="2041"/>
      <c r="DU19" s="2041"/>
      <c r="DV19" s="2041"/>
      <c r="DW19" s="2041"/>
      <c r="DX19" s="2041"/>
      <c r="DY19" s="2041"/>
      <c r="DZ19" s="2041"/>
      <c r="EA19" s="2041"/>
      <c r="EB19" s="2041"/>
      <c r="EC19" s="2041"/>
      <c r="ED19" s="2041"/>
      <c r="EE19" s="2041"/>
      <c r="EF19" s="2041"/>
      <c r="EG19" s="2041"/>
      <c r="EH19" s="2041"/>
      <c r="EI19" s="2041"/>
      <c r="EJ19" s="2041"/>
      <c r="EK19" s="2041"/>
      <c r="EL19" s="2041"/>
      <c r="EM19" s="2041"/>
      <c r="EN19" s="2041"/>
      <c r="EO19" s="2041"/>
      <c r="EP19" s="2041"/>
      <c r="EQ19" s="2041"/>
      <c r="ER19" s="2041"/>
      <c r="ES19" s="2041"/>
      <c r="ET19" s="2041"/>
      <c r="EU19" s="2041"/>
      <c r="EV19" s="2041"/>
      <c r="EW19" s="2041"/>
      <c r="EX19" s="2041"/>
      <c r="EY19" s="2041"/>
      <c r="EZ19" s="2041"/>
      <c r="FA19" s="2041"/>
      <c r="FB19" s="2041"/>
    </row>
    <row r="20" spans="2:158" s="1288" customFormat="1" ht="21.75" customHeight="1">
      <c r="B20" s="2033"/>
      <c r="C20" s="2042"/>
      <c r="D20" s="2063" t="s">
        <v>46</v>
      </c>
      <c r="E20" s="2064">
        <v>11.384072</v>
      </c>
      <c r="F20" s="2065">
        <v>11.009247999999999</v>
      </c>
      <c r="G20" s="2065">
        <v>10.085920999999999</v>
      </c>
      <c r="H20" s="2065">
        <v>7.3402879999999993</v>
      </c>
      <c r="I20" s="2065">
        <v>12.972996999999999</v>
      </c>
      <c r="J20" s="2065">
        <v>12.405647</v>
      </c>
      <c r="K20" s="2065">
        <v>10.918182999999999</v>
      </c>
      <c r="L20" s="2065">
        <v>10.890368</v>
      </c>
      <c r="M20" s="996">
        <v>11.014704</v>
      </c>
      <c r="N20" s="996">
        <v>12.332474000000001</v>
      </c>
      <c r="O20" s="996">
        <v>12.441077</v>
      </c>
      <c r="P20" s="997">
        <v>11.910177000000001</v>
      </c>
      <c r="Q20" s="72">
        <f t="shared" si="0"/>
        <v>134.70515599999999</v>
      </c>
      <c r="R20" s="1126"/>
      <c r="S20" s="1047"/>
      <c r="T20" s="1047"/>
      <c r="U20" s="1048"/>
      <c r="V20" s="1048" t="s">
        <v>45</v>
      </c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7"/>
      <c r="AK20" s="1047"/>
      <c r="AL20" s="1130"/>
      <c r="AM20" s="1130"/>
      <c r="AN20" s="1130"/>
      <c r="AO20" s="1047"/>
      <c r="AP20" s="1047"/>
      <c r="AQ20" s="1047"/>
      <c r="AR20" s="1047"/>
      <c r="AS20" s="1047"/>
      <c r="AT20" s="1047"/>
      <c r="AU20" s="1047"/>
      <c r="AV20" s="1047"/>
      <c r="AW20" s="1047"/>
      <c r="AX20" s="1047"/>
      <c r="AY20" s="1047"/>
      <c r="AZ20" s="1047"/>
      <c r="BA20" s="1047"/>
      <c r="BB20" s="1047"/>
      <c r="BC20" s="1047"/>
      <c r="BD20" s="2041"/>
      <c r="BE20" s="2041"/>
      <c r="BF20" s="2041"/>
      <c r="BG20" s="2041"/>
      <c r="BH20" s="2041"/>
      <c r="BI20" s="2041"/>
      <c r="BJ20" s="2041"/>
      <c r="BK20" s="2041"/>
      <c r="BL20" s="2041"/>
      <c r="BM20" s="2041"/>
      <c r="BN20" s="2041"/>
      <c r="BO20" s="2041"/>
      <c r="BP20" s="2041"/>
      <c r="BQ20" s="2041"/>
      <c r="BR20" s="2041"/>
      <c r="BS20" s="2041"/>
      <c r="BT20" s="2041"/>
      <c r="BU20" s="2041"/>
      <c r="BV20" s="2041"/>
      <c r="BW20" s="2041"/>
      <c r="BX20" s="2041"/>
      <c r="BY20" s="2041"/>
      <c r="BZ20" s="2041"/>
      <c r="CA20" s="2041"/>
      <c r="CB20" s="2041"/>
      <c r="CC20" s="2041"/>
      <c r="CD20" s="2041"/>
      <c r="CE20" s="2041"/>
      <c r="CF20" s="2041"/>
      <c r="CG20" s="2041"/>
      <c r="CH20" s="2041"/>
      <c r="CI20" s="2041"/>
      <c r="CJ20" s="2041"/>
      <c r="CK20" s="2041"/>
      <c r="CL20" s="2041"/>
      <c r="CM20" s="2041"/>
      <c r="CN20" s="2041"/>
      <c r="CO20" s="2041"/>
      <c r="CP20" s="2041"/>
      <c r="CQ20" s="2041"/>
      <c r="CR20" s="2041"/>
      <c r="CS20" s="2041"/>
      <c r="CT20" s="2041"/>
      <c r="CU20" s="2041"/>
      <c r="CV20" s="2041"/>
      <c r="CW20" s="2041"/>
      <c r="CX20" s="2041"/>
      <c r="CY20" s="2041"/>
      <c r="CZ20" s="2041"/>
      <c r="DA20" s="2041"/>
      <c r="DB20" s="2041"/>
      <c r="DC20" s="2041"/>
      <c r="DD20" s="2041"/>
      <c r="DE20" s="2041"/>
      <c r="DF20" s="2041"/>
      <c r="DG20" s="2041"/>
      <c r="DH20" s="2041"/>
      <c r="DI20" s="2041"/>
      <c r="DJ20" s="2041"/>
      <c r="DK20" s="2041"/>
      <c r="DL20" s="2041"/>
      <c r="DM20" s="2041"/>
      <c r="DN20" s="2041"/>
      <c r="DO20" s="2041"/>
      <c r="DP20" s="2041"/>
      <c r="DQ20" s="2041"/>
      <c r="DR20" s="2041"/>
      <c r="DS20" s="2041"/>
      <c r="DT20" s="2041"/>
      <c r="DU20" s="2041"/>
      <c r="DV20" s="2041"/>
      <c r="DW20" s="2041"/>
      <c r="DX20" s="2041"/>
      <c r="DY20" s="2041"/>
      <c r="DZ20" s="2041"/>
      <c r="EA20" s="2041"/>
      <c r="EB20" s="2041"/>
      <c r="EC20" s="2041"/>
      <c r="ED20" s="2041"/>
      <c r="EE20" s="2041"/>
      <c r="EF20" s="2041"/>
      <c r="EG20" s="2041"/>
      <c r="EH20" s="2041"/>
      <c r="EI20" s="2041"/>
      <c r="EJ20" s="2041"/>
      <c r="EK20" s="2041"/>
      <c r="EL20" s="2041"/>
      <c r="EM20" s="2041"/>
      <c r="EN20" s="2041"/>
      <c r="EO20" s="2041"/>
      <c r="EP20" s="2041"/>
      <c r="EQ20" s="2041"/>
      <c r="ER20" s="2041"/>
      <c r="ES20" s="2041"/>
      <c r="ET20" s="2041"/>
      <c r="EU20" s="2041"/>
      <c r="EV20" s="2041"/>
      <c r="EW20" s="2041"/>
      <c r="EX20" s="2041"/>
      <c r="EY20" s="2041"/>
      <c r="EZ20" s="2041"/>
      <c r="FA20" s="2041"/>
      <c r="FB20" s="2041"/>
    </row>
    <row r="21" spans="2:158" s="1288" customFormat="1" ht="21.75" customHeight="1">
      <c r="B21" s="2033"/>
      <c r="C21" s="2047"/>
      <c r="D21" s="2048" t="s">
        <v>48</v>
      </c>
      <c r="E21" s="386">
        <v>11.384072</v>
      </c>
      <c r="F21" s="74">
        <v>11.009247999999999</v>
      </c>
      <c r="G21" s="74">
        <v>10.085920999999999</v>
      </c>
      <c r="H21" s="74">
        <v>7.3402879999999993</v>
      </c>
      <c r="I21" s="74">
        <v>12.972996999999999</v>
      </c>
      <c r="J21" s="74">
        <v>12.405647</v>
      </c>
      <c r="K21" s="74">
        <v>10.918182999999999</v>
      </c>
      <c r="L21" s="74">
        <v>10.890368</v>
      </c>
      <c r="M21" s="74">
        <v>11.014704</v>
      </c>
      <c r="N21" s="74">
        <v>12.332474000000001</v>
      </c>
      <c r="O21" s="74">
        <v>12.441077</v>
      </c>
      <c r="P21" s="74">
        <v>11.910177000000001</v>
      </c>
      <c r="Q21" s="1004">
        <f t="shared" si="0"/>
        <v>134.70515599999999</v>
      </c>
      <c r="R21" s="1126"/>
      <c r="S21" s="1047"/>
      <c r="T21" s="1047"/>
      <c r="U21" s="1048"/>
      <c r="V21" s="1048" t="s">
        <v>46</v>
      </c>
      <c r="W21" s="1048">
        <v>11.384072</v>
      </c>
      <c r="X21" s="1048">
        <v>11.009247999999999</v>
      </c>
      <c r="Y21" s="1048">
        <v>10.085920999999999</v>
      </c>
      <c r="Z21" s="1048">
        <v>7.3402879999999993</v>
      </c>
      <c r="AA21" s="1048">
        <v>12.972996999999999</v>
      </c>
      <c r="AB21" s="1048">
        <v>12.405647</v>
      </c>
      <c r="AC21" s="1048">
        <v>10.918182999999999</v>
      </c>
      <c r="AD21" s="1048">
        <v>10.890368</v>
      </c>
      <c r="AE21" s="1048">
        <v>11.014704</v>
      </c>
      <c r="AF21" s="1048">
        <v>12.332474000000001</v>
      </c>
      <c r="AG21" s="1048">
        <v>12.441077</v>
      </c>
      <c r="AH21" s="1048">
        <v>11.910177000000001</v>
      </c>
      <c r="AI21" s="1048">
        <v>134.70515599999999</v>
      </c>
      <c r="AJ21" s="1047"/>
      <c r="AK21" s="1047"/>
      <c r="AL21" s="1047"/>
      <c r="AM21" s="1047"/>
      <c r="AN21" s="1047"/>
      <c r="AO21" s="1047"/>
      <c r="AP21" s="1047"/>
      <c r="AQ21" s="1047"/>
      <c r="AR21" s="1047"/>
      <c r="AS21" s="1047"/>
      <c r="AT21" s="1047"/>
      <c r="AU21" s="1047"/>
      <c r="AV21" s="1047"/>
      <c r="AW21" s="1047"/>
      <c r="AX21" s="1047"/>
      <c r="AY21" s="1047"/>
      <c r="AZ21" s="1047"/>
      <c r="BA21" s="1047"/>
      <c r="BB21" s="1047"/>
      <c r="BC21" s="1047"/>
      <c r="BD21" s="2041"/>
      <c r="BE21" s="2041"/>
      <c r="BF21" s="2041"/>
      <c r="BG21" s="2041"/>
      <c r="BH21" s="2041"/>
      <c r="BI21" s="2041"/>
      <c r="BJ21" s="2041"/>
      <c r="BK21" s="2041"/>
      <c r="BL21" s="2041"/>
      <c r="BM21" s="2041"/>
      <c r="BN21" s="2041"/>
      <c r="BO21" s="2041"/>
      <c r="BP21" s="2041"/>
      <c r="BQ21" s="2041"/>
      <c r="BR21" s="2041"/>
      <c r="BS21" s="2041"/>
      <c r="BT21" s="2041"/>
      <c r="BU21" s="2041"/>
      <c r="BV21" s="2041"/>
      <c r="BW21" s="2041"/>
      <c r="BX21" s="2041"/>
      <c r="BY21" s="2041"/>
      <c r="BZ21" s="2041"/>
      <c r="CA21" s="2041"/>
      <c r="CB21" s="2041"/>
      <c r="CC21" s="2041"/>
      <c r="CD21" s="2041"/>
      <c r="CE21" s="2041"/>
      <c r="CF21" s="2041"/>
      <c r="CG21" s="2041"/>
      <c r="CH21" s="2041"/>
      <c r="CI21" s="2041"/>
      <c r="CJ21" s="2041"/>
      <c r="CK21" s="2041"/>
      <c r="CL21" s="2041"/>
      <c r="CM21" s="2041"/>
      <c r="CN21" s="2041"/>
      <c r="CO21" s="2041"/>
      <c r="CP21" s="2041"/>
      <c r="CQ21" s="2041"/>
      <c r="CR21" s="2041"/>
      <c r="CS21" s="2041"/>
      <c r="CT21" s="2041"/>
      <c r="CU21" s="2041"/>
      <c r="CV21" s="2041"/>
      <c r="CW21" s="2041"/>
      <c r="CX21" s="2041"/>
      <c r="CY21" s="2041"/>
      <c r="CZ21" s="2041"/>
      <c r="DA21" s="2041"/>
      <c r="DB21" s="2041"/>
      <c r="DC21" s="2041"/>
      <c r="DD21" s="2041"/>
      <c r="DE21" s="2041"/>
      <c r="DF21" s="2041"/>
      <c r="DG21" s="2041"/>
      <c r="DH21" s="2041"/>
      <c r="DI21" s="2041"/>
      <c r="DJ21" s="2041"/>
      <c r="DK21" s="2041"/>
      <c r="DL21" s="2041"/>
      <c r="DM21" s="2041"/>
      <c r="DN21" s="2041"/>
      <c r="DO21" s="2041"/>
      <c r="DP21" s="2041"/>
      <c r="DQ21" s="2041"/>
      <c r="DR21" s="2041"/>
      <c r="DS21" s="2041"/>
      <c r="DT21" s="2041"/>
      <c r="DU21" s="2041"/>
      <c r="DV21" s="2041"/>
      <c r="DW21" s="2041"/>
      <c r="DX21" s="2041"/>
      <c r="DY21" s="2041"/>
      <c r="DZ21" s="2041"/>
      <c r="EA21" s="2041"/>
      <c r="EB21" s="2041"/>
      <c r="EC21" s="2041"/>
      <c r="ED21" s="2041"/>
      <c r="EE21" s="2041"/>
      <c r="EF21" s="2041"/>
      <c r="EG21" s="2041"/>
      <c r="EH21" s="2041"/>
      <c r="EI21" s="2041"/>
      <c r="EJ21" s="2041"/>
      <c r="EK21" s="2041"/>
      <c r="EL21" s="2041"/>
      <c r="EM21" s="2041"/>
      <c r="EN21" s="2041"/>
      <c r="EO21" s="2041"/>
      <c r="EP21" s="2041"/>
      <c r="EQ21" s="2041"/>
      <c r="ER21" s="2041"/>
      <c r="ES21" s="2041"/>
      <c r="ET21" s="2041"/>
      <c r="EU21" s="2041"/>
      <c r="EV21" s="2041"/>
      <c r="EW21" s="2041"/>
      <c r="EX21" s="2041"/>
      <c r="EY21" s="2041"/>
      <c r="EZ21" s="2041"/>
      <c r="FA21" s="2041"/>
      <c r="FB21" s="2041"/>
    </row>
    <row r="22" spans="2:158" s="1288" customFormat="1" ht="21.75" customHeight="1">
      <c r="B22" s="2049">
        <v>5</v>
      </c>
      <c r="C22" s="2034" t="str">
        <f>+U23</f>
        <v>Chinango S.A.C</v>
      </c>
      <c r="D22" s="2059" t="s">
        <v>44</v>
      </c>
      <c r="E22" s="2064">
        <v>8.8107225000000007</v>
      </c>
      <c r="F22" s="2066">
        <v>7.9008362999999999</v>
      </c>
      <c r="G22" s="2066">
        <v>9.4858574999999998</v>
      </c>
      <c r="H22" s="2066">
        <v>9.8173391999999993</v>
      </c>
      <c r="I22" s="2066">
        <v>10.3757056</v>
      </c>
      <c r="J22" s="2066">
        <v>10.304163900000001</v>
      </c>
      <c r="K22" s="2066">
        <v>10.489501000000001</v>
      </c>
      <c r="L22" s="2066">
        <v>10.016397700000001</v>
      </c>
      <c r="M22" s="2066">
        <v>9.1080465000000004</v>
      </c>
      <c r="N22" s="2066">
        <v>10.406821300000001</v>
      </c>
      <c r="O22" s="2066">
        <v>9.3100883000000003</v>
      </c>
      <c r="P22" s="2067">
        <v>9.7306448999999997</v>
      </c>
      <c r="Q22" s="995">
        <f t="shared" si="0"/>
        <v>115.7561247</v>
      </c>
      <c r="R22" s="1126"/>
      <c r="S22" s="1047"/>
      <c r="T22" s="1047"/>
      <c r="U22" s="1048"/>
      <c r="V22" s="1048" t="s">
        <v>48</v>
      </c>
      <c r="W22" s="1048">
        <v>11.384072</v>
      </c>
      <c r="X22" s="1048">
        <v>11.009247999999999</v>
      </c>
      <c r="Y22" s="1048">
        <v>10.085920999999999</v>
      </c>
      <c r="Z22" s="1048">
        <v>7.3402879999999993</v>
      </c>
      <c r="AA22" s="1048">
        <v>12.972996999999999</v>
      </c>
      <c r="AB22" s="1048">
        <v>12.405647</v>
      </c>
      <c r="AC22" s="1048">
        <v>10.918182999999999</v>
      </c>
      <c r="AD22" s="1048">
        <v>10.890368</v>
      </c>
      <c r="AE22" s="1048">
        <v>11.014704</v>
      </c>
      <c r="AF22" s="1048">
        <v>12.332474000000001</v>
      </c>
      <c r="AG22" s="1048">
        <v>12.441077</v>
      </c>
      <c r="AH22" s="1048">
        <v>11.910177000000001</v>
      </c>
      <c r="AI22" s="1048">
        <v>134.70515599999999</v>
      </c>
      <c r="AJ22" s="1047"/>
      <c r="AK22" s="1047"/>
      <c r="AL22" s="1047"/>
      <c r="AM22" s="1047"/>
      <c r="AN22" s="1047"/>
      <c r="AO22" s="1047"/>
      <c r="AP22" s="1047"/>
      <c r="AQ22" s="1047"/>
      <c r="AR22" s="1047"/>
      <c r="AS22" s="1047"/>
      <c r="AT22" s="1047"/>
      <c r="AU22" s="1047"/>
      <c r="AV22" s="1047"/>
      <c r="AW22" s="1047"/>
      <c r="AX22" s="1047"/>
      <c r="AY22" s="1047"/>
      <c r="AZ22" s="1047"/>
      <c r="BA22" s="1047"/>
      <c r="BB22" s="1047"/>
      <c r="BC22" s="1047"/>
      <c r="BD22" s="2041"/>
      <c r="BE22" s="2041"/>
      <c r="BF22" s="2041"/>
      <c r="BG22" s="2041"/>
      <c r="BH22" s="2041"/>
      <c r="BI22" s="2041"/>
      <c r="BJ22" s="2041"/>
      <c r="BK22" s="2041"/>
      <c r="BL22" s="2041"/>
      <c r="BM22" s="2041"/>
      <c r="BN22" s="2041"/>
      <c r="BO22" s="2041"/>
      <c r="BP22" s="2041"/>
      <c r="BQ22" s="2041"/>
      <c r="BR22" s="2041"/>
      <c r="BS22" s="2041"/>
      <c r="BT22" s="2041"/>
      <c r="BU22" s="2041"/>
      <c r="BV22" s="2041"/>
      <c r="BW22" s="2041"/>
      <c r="BX22" s="2041"/>
      <c r="BY22" s="2041"/>
      <c r="BZ22" s="2041"/>
      <c r="CA22" s="2041"/>
      <c r="CB22" s="2041"/>
      <c r="CC22" s="2041"/>
      <c r="CD22" s="2041"/>
      <c r="CE22" s="2041"/>
      <c r="CF22" s="2041"/>
      <c r="CG22" s="2041"/>
      <c r="CH22" s="2041"/>
      <c r="CI22" s="2041"/>
      <c r="CJ22" s="2041"/>
      <c r="CK22" s="2041"/>
      <c r="CL22" s="2041"/>
      <c r="CM22" s="2041"/>
      <c r="CN22" s="2041"/>
      <c r="CO22" s="2041"/>
      <c r="CP22" s="2041"/>
      <c r="CQ22" s="2041"/>
      <c r="CR22" s="2041"/>
      <c r="CS22" s="2041"/>
      <c r="CT22" s="2041"/>
      <c r="CU22" s="2041"/>
      <c r="CV22" s="2041"/>
      <c r="CW22" s="2041"/>
      <c r="CX22" s="2041"/>
      <c r="CY22" s="2041"/>
      <c r="CZ22" s="2041"/>
      <c r="DA22" s="2041"/>
      <c r="DB22" s="2041"/>
      <c r="DC22" s="2041"/>
      <c r="DD22" s="2041"/>
      <c r="DE22" s="2041"/>
      <c r="DF22" s="2041"/>
      <c r="DG22" s="2041"/>
      <c r="DH22" s="2041"/>
      <c r="DI22" s="2041"/>
      <c r="DJ22" s="2041"/>
      <c r="DK22" s="2041"/>
      <c r="DL22" s="2041"/>
      <c r="DM22" s="2041"/>
      <c r="DN22" s="2041"/>
      <c r="DO22" s="2041"/>
      <c r="DP22" s="2041"/>
      <c r="DQ22" s="2041"/>
      <c r="DR22" s="2041"/>
      <c r="DS22" s="2041"/>
      <c r="DT22" s="2041"/>
      <c r="DU22" s="2041"/>
      <c r="DV22" s="2041"/>
      <c r="DW22" s="2041"/>
      <c r="DX22" s="2041"/>
      <c r="DY22" s="2041"/>
      <c r="DZ22" s="2041"/>
      <c r="EA22" s="2041"/>
      <c r="EB22" s="2041"/>
      <c r="EC22" s="2041"/>
      <c r="ED22" s="2041"/>
      <c r="EE22" s="2041"/>
      <c r="EF22" s="2041"/>
      <c r="EG22" s="2041"/>
      <c r="EH22" s="2041"/>
      <c r="EI22" s="2041"/>
      <c r="EJ22" s="2041"/>
      <c r="EK22" s="2041"/>
      <c r="EL22" s="2041"/>
      <c r="EM22" s="2041"/>
      <c r="EN22" s="2041"/>
      <c r="EO22" s="2041"/>
      <c r="EP22" s="2041"/>
      <c r="EQ22" s="2041"/>
      <c r="ER22" s="2041"/>
      <c r="ES22" s="2041"/>
      <c r="ET22" s="2041"/>
      <c r="EU22" s="2041"/>
      <c r="EV22" s="2041"/>
      <c r="EW22" s="2041"/>
      <c r="EX22" s="2041"/>
      <c r="EY22" s="2041"/>
      <c r="EZ22" s="2041"/>
      <c r="FA22" s="2041"/>
      <c r="FB22" s="2041"/>
    </row>
    <row r="23" spans="2:158" s="1288" customFormat="1" ht="21.75" customHeight="1">
      <c r="B23" s="2033"/>
      <c r="C23" s="2042"/>
      <c r="D23" s="2063" t="s">
        <v>45</v>
      </c>
      <c r="E23" s="2064"/>
      <c r="F23" s="2065"/>
      <c r="G23" s="2065"/>
      <c r="H23" s="2065"/>
      <c r="I23" s="2065"/>
      <c r="J23" s="2065"/>
      <c r="K23" s="2065"/>
      <c r="L23" s="2065"/>
      <c r="M23" s="2065"/>
      <c r="N23" s="2065"/>
      <c r="O23" s="2065"/>
      <c r="P23" s="2068"/>
      <c r="Q23" s="72">
        <f t="shared" si="0"/>
        <v>0</v>
      </c>
      <c r="R23" s="1126"/>
      <c r="S23" s="1047"/>
      <c r="T23" s="1047"/>
      <c r="U23" s="1048" t="s">
        <v>365</v>
      </c>
      <c r="V23" s="1048" t="s">
        <v>44</v>
      </c>
      <c r="W23" s="1048">
        <v>8.8107225000000007</v>
      </c>
      <c r="X23" s="1048">
        <v>7.9008362999999999</v>
      </c>
      <c r="Y23" s="1048">
        <v>9.4858574999999998</v>
      </c>
      <c r="Z23" s="1048">
        <v>9.8173391999999993</v>
      </c>
      <c r="AA23" s="1048">
        <v>10.3757056</v>
      </c>
      <c r="AB23" s="1048">
        <v>10.304163900000001</v>
      </c>
      <c r="AC23" s="1048">
        <v>10.489501000000001</v>
      </c>
      <c r="AD23" s="1048">
        <v>10.016397700000001</v>
      </c>
      <c r="AE23" s="1048">
        <v>9.1080465000000004</v>
      </c>
      <c r="AF23" s="1048">
        <v>10.406821300000001</v>
      </c>
      <c r="AG23" s="1048">
        <v>9.3100883000000003</v>
      </c>
      <c r="AH23" s="1048">
        <v>9.7306448999999997</v>
      </c>
      <c r="AI23" s="1048">
        <v>115.75612469999999</v>
      </c>
      <c r="AJ23" s="1047"/>
      <c r="AK23" s="1047"/>
      <c r="AL23" s="1047"/>
      <c r="AM23" s="1047"/>
      <c r="AN23" s="1047"/>
      <c r="AO23" s="1047"/>
      <c r="AP23" s="1047"/>
      <c r="AQ23" s="1047"/>
      <c r="AR23" s="1047"/>
      <c r="AS23" s="1047"/>
      <c r="AT23" s="1047"/>
      <c r="AU23" s="1047"/>
      <c r="AV23" s="1047"/>
      <c r="AW23" s="1047"/>
      <c r="AX23" s="1047"/>
      <c r="AY23" s="1047"/>
      <c r="AZ23" s="1047"/>
      <c r="BA23" s="1047"/>
      <c r="BB23" s="1047"/>
      <c r="BC23" s="1047"/>
      <c r="BD23" s="2041"/>
      <c r="BE23" s="2041"/>
      <c r="BF23" s="2041"/>
      <c r="BG23" s="2041"/>
      <c r="BH23" s="2041"/>
      <c r="BI23" s="2041"/>
      <c r="BJ23" s="2041"/>
      <c r="BK23" s="2041"/>
      <c r="BL23" s="2041"/>
      <c r="BM23" s="2041"/>
      <c r="BN23" s="2041"/>
      <c r="BO23" s="2041"/>
      <c r="BP23" s="2041"/>
      <c r="BQ23" s="2041"/>
      <c r="BR23" s="2041"/>
      <c r="BS23" s="2041"/>
      <c r="BT23" s="2041"/>
      <c r="BU23" s="2041"/>
      <c r="BV23" s="2041"/>
      <c r="BW23" s="2041"/>
      <c r="BX23" s="2041"/>
      <c r="BY23" s="2041"/>
      <c r="BZ23" s="2041"/>
      <c r="CA23" s="2041"/>
      <c r="CB23" s="2041"/>
      <c r="CC23" s="2041"/>
      <c r="CD23" s="2041"/>
      <c r="CE23" s="2041"/>
      <c r="CF23" s="2041"/>
      <c r="CG23" s="2041"/>
      <c r="CH23" s="2041"/>
      <c r="CI23" s="2041"/>
      <c r="CJ23" s="2041"/>
      <c r="CK23" s="2041"/>
      <c r="CL23" s="2041"/>
      <c r="CM23" s="2041"/>
      <c r="CN23" s="2041"/>
      <c r="CO23" s="2041"/>
      <c r="CP23" s="2041"/>
      <c r="CQ23" s="2041"/>
      <c r="CR23" s="2041"/>
      <c r="CS23" s="2041"/>
      <c r="CT23" s="2041"/>
      <c r="CU23" s="2041"/>
      <c r="CV23" s="2041"/>
      <c r="CW23" s="2041"/>
      <c r="CX23" s="2041"/>
      <c r="CY23" s="2041"/>
      <c r="CZ23" s="2041"/>
      <c r="DA23" s="2041"/>
      <c r="DB23" s="2041"/>
      <c r="DC23" s="2041"/>
      <c r="DD23" s="2041"/>
      <c r="DE23" s="2041"/>
      <c r="DF23" s="2041"/>
      <c r="DG23" s="2041"/>
      <c r="DH23" s="2041"/>
      <c r="DI23" s="2041"/>
      <c r="DJ23" s="2041"/>
      <c r="DK23" s="2041"/>
      <c r="DL23" s="2041"/>
      <c r="DM23" s="2041"/>
      <c r="DN23" s="2041"/>
      <c r="DO23" s="2041"/>
      <c r="DP23" s="2041"/>
      <c r="DQ23" s="2041"/>
      <c r="DR23" s="2041"/>
      <c r="DS23" s="2041"/>
      <c r="DT23" s="2041"/>
      <c r="DU23" s="2041"/>
      <c r="DV23" s="2041"/>
      <c r="DW23" s="2041"/>
      <c r="DX23" s="2041"/>
      <c r="DY23" s="2041"/>
      <c r="DZ23" s="2041"/>
      <c r="EA23" s="2041"/>
      <c r="EB23" s="2041"/>
      <c r="EC23" s="2041"/>
      <c r="ED23" s="2041"/>
      <c r="EE23" s="2041"/>
      <c r="EF23" s="2041"/>
      <c r="EG23" s="2041"/>
      <c r="EH23" s="2041"/>
      <c r="EI23" s="2041"/>
      <c r="EJ23" s="2041"/>
      <c r="EK23" s="2041"/>
      <c r="EL23" s="2041"/>
      <c r="EM23" s="2041"/>
      <c r="EN23" s="2041"/>
      <c r="EO23" s="2041"/>
      <c r="EP23" s="2041"/>
      <c r="EQ23" s="2041"/>
      <c r="ER23" s="2041"/>
      <c r="ES23" s="2041"/>
      <c r="ET23" s="2041"/>
      <c r="EU23" s="2041"/>
      <c r="EV23" s="2041"/>
      <c r="EW23" s="2041"/>
      <c r="EX23" s="2041"/>
      <c r="EY23" s="2041"/>
      <c r="EZ23" s="2041"/>
      <c r="FA23" s="2041"/>
      <c r="FB23" s="2041"/>
    </row>
    <row r="24" spans="2:158" s="1288" customFormat="1" ht="21.75" customHeight="1">
      <c r="B24" s="2033"/>
      <c r="C24" s="2042"/>
      <c r="D24" s="2063" t="s">
        <v>46</v>
      </c>
      <c r="E24" s="2064">
        <v>2.8971189000000002</v>
      </c>
      <c r="F24" s="2065">
        <v>2.7696000000000001</v>
      </c>
      <c r="G24" s="2065">
        <v>2.9274016</v>
      </c>
      <c r="H24" s="2065">
        <v>2.7526438999999998</v>
      </c>
      <c r="I24" s="2065">
        <v>2.0211776000000001</v>
      </c>
      <c r="J24" s="2065">
        <v>3.0078798</v>
      </c>
      <c r="K24" s="2065">
        <v>3.0595686</v>
      </c>
      <c r="L24" s="2065">
        <v>3.0313319999999999</v>
      </c>
      <c r="M24" s="2065">
        <v>2.9334199999999999</v>
      </c>
      <c r="N24" s="2065">
        <v>3.2554813</v>
      </c>
      <c r="O24" s="2065">
        <v>3.1250209</v>
      </c>
      <c r="P24" s="2068">
        <v>2.7147402999999999</v>
      </c>
      <c r="Q24" s="72">
        <f t="shared" si="0"/>
        <v>34.495384899999998</v>
      </c>
      <c r="R24" s="1126"/>
      <c r="S24" s="1047"/>
      <c r="T24" s="1047"/>
      <c r="U24" s="1048"/>
      <c r="V24" s="1048" t="s">
        <v>45</v>
      </c>
      <c r="W24" s="1048"/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1048"/>
      <c r="AH24" s="1048"/>
      <c r="AI24" s="1048"/>
      <c r="AJ24" s="1047"/>
      <c r="AK24" s="1047"/>
      <c r="AL24" s="1047"/>
      <c r="AM24" s="1047"/>
      <c r="AN24" s="1047"/>
      <c r="AO24" s="1047"/>
      <c r="AP24" s="1047"/>
      <c r="AQ24" s="1047"/>
      <c r="AR24" s="1047"/>
      <c r="AS24" s="1047"/>
      <c r="AT24" s="1047"/>
      <c r="AU24" s="1047"/>
      <c r="AV24" s="1047"/>
      <c r="AW24" s="1047"/>
      <c r="AX24" s="1047"/>
      <c r="AY24" s="1047"/>
      <c r="AZ24" s="1047"/>
      <c r="BA24" s="1047"/>
      <c r="BB24" s="1047"/>
      <c r="BC24" s="1047"/>
      <c r="BD24" s="2041"/>
      <c r="BE24" s="2041"/>
      <c r="BF24" s="2041"/>
      <c r="BG24" s="2041"/>
      <c r="BH24" s="2041"/>
      <c r="BI24" s="2041"/>
      <c r="BJ24" s="2041"/>
      <c r="BK24" s="2041"/>
      <c r="BL24" s="2041"/>
      <c r="BM24" s="2041"/>
      <c r="BN24" s="2041"/>
      <c r="BO24" s="2041"/>
      <c r="BP24" s="2041"/>
      <c r="BQ24" s="2041"/>
      <c r="BR24" s="2041"/>
      <c r="BS24" s="2041"/>
      <c r="BT24" s="2041"/>
      <c r="BU24" s="2041"/>
      <c r="BV24" s="2041"/>
      <c r="BW24" s="2041"/>
      <c r="BX24" s="2041"/>
      <c r="BY24" s="2041"/>
      <c r="BZ24" s="2041"/>
      <c r="CA24" s="2041"/>
      <c r="CB24" s="2041"/>
      <c r="CC24" s="2041"/>
      <c r="CD24" s="2041"/>
      <c r="CE24" s="2041"/>
      <c r="CF24" s="2041"/>
      <c r="CG24" s="2041"/>
      <c r="CH24" s="2041"/>
      <c r="CI24" s="2041"/>
      <c r="CJ24" s="2041"/>
      <c r="CK24" s="2041"/>
      <c r="CL24" s="2041"/>
      <c r="CM24" s="2041"/>
      <c r="CN24" s="2041"/>
      <c r="CO24" s="2041"/>
      <c r="CP24" s="2041"/>
      <c r="CQ24" s="2041"/>
      <c r="CR24" s="2041"/>
      <c r="CS24" s="2041"/>
      <c r="CT24" s="2041"/>
      <c r="CU24" s="2041"/>
      <c r="CV24" s="2041"/>
      <c r="CW24" s="2041"/>
      <c r="CX24" s="2041"/>
      <c r="CY24" s="2041"/>
      <c r="CZ24" s="2041"/>
      <c r="DA24" s="2041"/>
      <c r="DB24" s="2041"/>
      <c r="DC24" s="2041"/>
      <c r="DD24" s="2041"/>
      <c r="DE24" s="2041"/>
      <c r="DF24" s="2041"/>
      <c r="DG24" s="2041"/>
      <c r="DH24" s="2041"/>
      <c r="DI24" s="2041"/>
      <c r="DJ24" s="2041"/>
      <c r="DK24" s="2041"/>
      <c r="DL24" s="2041"/>
      <c r="DM24" s="2041"/>
      <c r="DN24" s="2041"/>
      <c r="DO24" s="2041"/>
      <c r="DP24" s="2041"/>
      <c r="DQ24" s="2041"/>
      <c r="DR24" s="2041"/>
      <c r="DS24" s="2041"/>
      <c r="DT24" s="2041"/>
      <c r="DU24" s="2041"/>
      <c r="DV24" s="2041"/>
      <c r="DW24" s="2041"/>
      <c r="DX24" s="2041"/>
      <c r="DY24" s="2041"/>
      <c r="DZ24" s="2041"/>
      <c r="EA24" s="2041"/>
      <c r="EB24" s="2041"/>
      <c r="EC24" s="2041"/>
      <c r="ED24" s="2041"/>
      <c r="EE24" s="2041"/>
      <c r="EF24" s="2041"/>
      <c r="EG24" s="2041"/>
      <c r="EH24" s="2041"/>
      <c r="EI24" s="2041"/>
      <c r="EJ24" s="2041"/>
      <c r="EK24" s="2041"/>
      <c r="EL24" s="2041"/>
      <c r="EM24" s="2041"/>
      <c r="EN24" s="2041"/>
      <c r="EO24" s="2041"/>
      <c r="EP24" s="2041"/>
      <c r="EQ24" s="2041"/>
      <c r="ER24" s="2041"/>
      <c r="ES24" s="2041"/>
      <c r="ET24" s="2041"/>
      <c r="EU24" s="2041"/>
      <c r="EV24" s="2041"/>
      <c r="EW24" s="2041"/>
      <c r="EX24" s="2041"/>
      <c r="EY24" s="2041"/>
      <c r="EZ24" s="2041"/>
      <c r="FA24" s="2041"/>
      <c r="FB24" s="2041"/>
    </row>
    <row r="25" spans="2:158" s="1288" customFormat="1" ht="21.75" customHeight="1">
      <c r="B25" s="2033"/>
      <c r="C25" s="2047"/>
      <c r="D25" s="2048" t="s">
        <v>48</v>
      </c>
      <c r="E25" s="386">
        <v>11.7078414</v>
      </c>
      <c r="F25" s="74">
        <v>10.670436299999999</v>
      </c>
      <c r="G25" s="74">
        <v>12.413259100000001</v>
      </c>
      <c r="H25" s="74">
        <v>12.569983099999998</v>
      </c>
      <c r="I25" s="74">
        <v>12.396883200000001</v>
      </c>
      <c r="J25" s="74">
        <v>13.3120437</v>
      </c>
      <c r="K25" s="74">
        <v>13.549069599999999</v>
      </c>
      <c r="L25" s="74">
        <v>13.047729700000001</v>
      </c>
      <c r="M25" s="74">
        <v>12.0414665</v>
      </c>
      <c r="N25" s="74">
        <v>13.6623026</v>
      </c>
      <c r="O25" s="74">
        <v>12.435109199999999</v>
      </c>
      <c r="P25" s="74">
        <v>12.4453852</v>
      </c>
      <c r="Q25" s="1004">
        <f t="shared" si="0"/>
        <v>150.25150960000002</v>
      </c>
      <c r="R25" s="1126"/>
      <c r="S25" s="1047"/>
      <c r="T25" s="1047"/>
      <c r="U25" s="1048"/>
      <c r="V25" s="1048" t="s">
        <v>46</v>
      </c>
      <c r="W25" s="1048">
        <v>2.8971189000000002</v>
      </c>
      <c r="X25" s="1048">
        <v>2.7696000000000001</v>
      </c>
      <c r="Y25" s="1048">
        <v>2.9274016</v>
      </c>
      <c r="Z25" s="1048">
        <v>2.7526438999999998</v>
      </c>
      <c r="AA25" s="1048">
        <v>2.0211776000000001</v>
      </c>
      <c r="AB25" s="1048">
        <v>3.0078798</v>
      </c>
      <c r="AC25" s="1048">
        <v>3.0595686</v>
      </c>
      <c r="AD25" s="1048">
        <v>3.0313319999999999</v>
      </c>
      <c r="AE25" s="1048">
        <v>2.9334199999999999</v>
      </c>
      <c r="AF25" s="1048">
        <v>3.2554813</v>
      </c>
      <c r="AG25" s="1048">
        <v>3.1250209</v>
      </c>
      <c r="AH25" s="1048">
        <v>2.7147402999999999</v>
      </c>
      <c r="AI25" s="1048">
        <v>34.495384899999991</v>
      </c>
      <c r="AJ25" s="1047"/>
      <c r="AK25" s="1047"/>
      <c r="AL25" s="1047"/>
      <c r="AM25" s="1047"/>
      <c r="AN25" s="1047"/>
      <c r="AO25" s="1047"/>
      <c r="AP25" s="1047"/>
      <c r="AQ25" s="1047"/>
      <c r="AR25" s="1047"/>
      <c r="AS25" s="1047"/>
      <c r="AT25" s="1047"/>
      <c r="AU25" s="1047"/>
      <c r="AV25" s="1047"/>
      <c r="AW25" s="1047"/>
      <c r="AX25" s="1047"/>
      <c r="AY25" s="1047"/>
      <c r="AZ25" s="1047"/>
      <c r="BA25" s="1047"/>
      <c r="BB25" s="1047"/>
      <c r="BC25" s="1047"/>
      <c r="BD25" s="2041"/>
      <c r="BE25" s="2041"/>
      <c r="BF25" s="2041"/>
      <c r="BG25" s="2041"/>
      <c r="BH25" s="2041"/>
      <c r="BI25" s="2041"/>
      <c r="BJ25" s="2041"/>
      <c r="BK25" s="2041"/>
      <c r="BL25" s="2041"/>
      <c r="BM25" s="2041"/>
      <c r="BN25" s="2041"/>
      <c r="BO25" s="2041"/>
      <c r="BP25" s="2041"/>
      <c r="BQ25" s="2041"/>
      <c r="BR25" s="2041"/>
      <c r="BS25" s="2041"/>
      <c r="BT25" s="2041"/>
      <c r="BU25" s="2041"/>
      <c r="BV25" s="2041"/>
      <c r="BW25" s="2041"/>
      <c r="BX25" s="2041"/>
      <c r="BY25" s="2041"/>
      <c r="BZ25" s="2041"/>
      <c r="CA25" s="2041"/>
      <c r="CB25" s="2041"/>
      <c r="CC25" s="2041"/>
      <c r="CD25" s="2041"/>
      <c r="CE25" s="2041"/>
      <c r="CF25" s="2041"/>
      <c r="CG25" s="2041"/>
      <c r="CH25" s="2041"/>
      <c r="CI25" s="2041"/>
      <c r="CJ25" s="2041"/>
      <c r="CK25" s="2041"/>
      <c r="CL25" s="2041"/>
      <c r="CM25" s="2041"/>
      <c r="CN25" s="2041"/>
      <c r="CO25" s="2041"/>
      <c r="CP25" s="2041"/>
      <c r="CQ25" s="2041"/>
      <c r="CR25" s="2041"/>
      <c r="CS25" s="2041"/>
      <c r="CT25" s="2041"/>
      <c r="CU25" s="2041"/>
      <c r="CV25" s="2041"/>
      <c r="CW25" s="2041"/>
      <c r="CX25" s="2041"/>
      <c r="CY25" s="2041"/>
      <c r="CZ25" s="2041"/>
      <c r="DA25" s="2041"/>
      <c r="DB25" s="2041"/>
      <c r="DC25" s="2041"/>
      <c r="DD25" s="2041"/>
      <c r="DE25" s="2041"/>
      <c r="DF25" s="2041"/>
      <c r="DG25" s="2041"/>
      <c r="DH25" s="2041"/>
      <c r="DI25" s="2041"/>
      <c r="DJ25" s="2041"/>
      <c r="DK25" s="2041"/>
      <c r="DL25" s="2041"/>
      <c r="DM25" s="2041"/>
      <c r="DN25" s="2041"/>
      <c r="DO25" s="2041"/>
      <c r="DP25" s="2041"/>
      <c r="DQ25" s="2041"/>
      <c r="DR25" s="2041"/>
      <c r="DS25" s="2041"/>
      <c r="DT25" s="2041"/>
      <c r="DU25" s="2041"/>
      <c r="DV25" s="2041"/>
      <c r="DW25" s="2041"/>
      <c r="DX25" s="2041"/>
      <c r="DY25" s="2041"/>
      <c r="DZ25" s="2041"/>
      <c r="EA25" s="2041"/>
      <c r="EB25" s="2041"/>
      <c r="EC25" s="2041"/>
      <c r="ED25" s="2041"/>
      <c r="EE25" s="2041"/>
      <c r="EF25" s="2041"/>
      <c r="EG25" s="2041"/>
      <c r="EH25" s="2041"/>
      <c r="EI25" s="2041"/>
      <c r="EJ25" s="2041"/>
      <c r="EK25" s="2041"/>
      <c r="EL25" s="2041"/>
      <c r="EM25" s="2041"/>
      <c r="EN25" s="2041"/>
      <c r="EO25" s="2041"/>
      <c r="EP25" s="2041"/>
      <c r="EQ25" s="2041"/>
      <c r="ER25" s="2041"/>
      <c r="ES25" s="2041"/>
      <c r="ET25" s="2041"/>
      <c r="EU25" s="2041"/>
      <c r="EV25" s="2041"/>
      <c r="EW25" s="2041"/>
      <c r="EX25" s="2041"/>
      <c r="EY25" s="2041"/>
      <c r="EZ25" s="2041"/>
      <c r="FA25" s="2041"/>
      <c r="FB25" s="2041"/>
    </row>
    <row r="26" spans="2:158" s="1288" customFormat="1" ht="21.75" customHeight="1">
      <c r="B26" s="2049">
        <v>6</v>
      </c>
      <c r="C26" s="2034" t="str">
        <f>+U27</f>
        <v>Compañía Eléctrica El Platanal S.A.</v>
      </c>
      <c r="D26" s="2059" t="s">
        <v>44</v>
      </c>
      <c r="E26" s="2051">
        <v>81.545696200000009</v>
      </c>
      <c r="F26" s="2052">
        <v>79.897206800000006</v>
      </c>
      <c r="G26" s="2052">
        <v>91.792716300000009</v>
      </c>
      <c r="H26" s="2052">
        <v>81.800392599999995</v>
      </c>
      <c r="I26" s="2052">
        <v>87.341391000000002</v>
      </c>
      <c r="J26" s="2052">
        <v>93.359108699999993</v>
      </c>
      <c r="K26" s="2052">
        <v>93.283051100000009</v>
      </c>
      <c r="L26" s="2052">
        <v>88.315447399999982</v>
      </c>
      <c r="M26" s="2052">
        <v>93.821905399999991</v>
      </c>
      <c r="N26" s="2052">
        <v>92.078586700000002</v>
      </c>
      <c r="O26" s="2052">
        <v>88.151076099999997</v>
      </c>
      <c r="P26" s="2053">
        <v>82.032740900000007</v>
      </c>
      <c r="Q26" s="995">
        <f t="shared" si="0"/>
        <v>1053.4193191999998</v>
      </c>
      <c r="R26" s="1126"/>
      <c r="S26" s="1047"/>
      <c r="T26" s="1047"/>
      <c r="U26" s="1048"/>
      <c r="V26" s="1048" t="s">
        <v>48</v>
      </c>
      <c r="W26" s="1048">
        <v>11.7078414</v>
      </c>
      <c r="X26" s="1048">
        <v>10.670436299999999</v>
      </c>
      <c r="Y26" s="1048">
        <v>12.413259100000001</v>
      </c>
      <c r="Z26" s="1048">
        <v>12.569983099999998</v>
      </c>
      <c r="AA26" s="1048">
        <v>12.396883200000001</v>
      </c>
      <c r="AB26" s="1048">
        <v>13.3120437</v>
      </c>
      <c r="AC26" s="1048">
        <v>13.549069599999999</v>
      </c>
      <c r="AD26" s="1048">
        <v>13.047729700000001</v>
      </c>
      <c r="AE26" s="1048">
        <v>12.0414665</v>
      </c>
      <c r="AF26" s="1048">
        <v>13.6623026</v>
      </c>
      <c r="AG26" s="1048">
        <v>12.435109199999999</v>
      </c>
      <c r="AH26" s="1048">
        <v>12.4453852</v>
      </c>
      <c r="AI26" s="1048">
        <v>150.25150960000002</v>
      </c>
      <c r="AJ26" s="1047"/>
      <c r="AK26" s="1047"/>
      <c r="AL26" s="1047"/>
      <c r="AM26" s="1047"/>
      <c r="AN26" s="1047"/>
      <c r="AO26" s="1047"/>
      <c r="AP26" s="1047"/>
      <c r="AQ26" s="1047"/>
      <c r="AR26" s="1047"/>
      <c r="AS26" s="1047"/>
      <c r="AT26" s="1047"/>
      <c r="AU26" s="1047"/>
      <c r="AV26" s="1047"/>
      <c r="AW26" s="1047"/>
      <c r="AX26" s="1047"/>
      <c r="AY26" s="1047"/>
      <c r="AZ26" s="1047"/>
      <c r="BA26" s="1047"/>
      <c r="BB26" s="1047"/>
      <c r="BC26" s="1047"/>
      <c r="BD26" s="2041"/>
      <c r="BE26" s="2041"/>
      <c r="BF26" s="2041"/>
      <c r="BG26" s="2041"/>
      <c r="BH26" s="2041"/>
      <c r="BI26" s="2041"/>
      <c r="BJ26" s="2041"/>
      <c r="BK26" s="2041"/>
      <c r="BL26" s="2041"/>
      <c r="BM26" s="2041"/>
      <c r="BN26" s="2041"/>
      <c r="BO26" s="2041"/>
      <c r="BP26" s="2041"/>
      <c r="BQ26" s="2041"/>
      <c r="BR26" s="2041"/>
      <c r="BS26" s="2041"/>
      <c r="BT26" s="2041"/>
      <c r="BU26" s="2041"/>
      <c r="BV26" s="2041"/>
      <c r="BW26" s="2041"/>
      <c r="BX26" s="2041"/>
      <c r="BY26" s="2041"/>
      <c r="BZ26" s="2041"/>
      <c r="CA26" s="2041"/>
      <c r="CB26" s="2041"/>
      <c r="CC26" s="2041"/>
      <c r="CD26" s="2041"/>
      <c r="CE26" s="2041"/>
      <c r="CF26" s="2041"/>
      <c r="CG26" s="2041"/>
      <c r="CH26" s="2041"/>
      <c r="CI26" s="2041"/>
      <c r="CJ26" s="2041"/>
      <c r="CK26" s="2041"/>
      <c r="CL26" s="2041"/>
      <c r="CM26" s="2041"/>
      <c r="CN26" s="2041"/>
      <c r="CO26" s="2041"/>
      <c r="CP26" s="2041"/>
      <c r="CQ26" s="2041"/>
      <c r="CR26" s="2041"/>
      <c r="CS26" s="2041"/>
      <c r="CT26" s="2041"/>
      <c r="CU26" s="2041"/>
      <c r="CV26" s="2041"/>
      <c r="CW26" s="2041"/>
      <c r="CX26" s="2041"/>
      <c r="CY26" s="2041"/>
      <c r="CZ26" s="2041"/>
      <c r="DA26" s="2041"/>
      <c r="DB26" s="2041"/>
      <c r="DC26" s="2041"/>
      <c r="DD26" s="2041"/>
      <c r="DE26" s="2041"/>
      <c r="DF26" s="2041"/>
      <c r="DG26" s="2041"/>
      <c r="DH26" s="2041"/>
      <c r="DI26" s="2041"/>
      <c r="DJ26" s="2041"/>
      <c r="DK26" s="2041"/>
      <c r="DL26" s="2041"/>
      <c r="DM26" s="2041"/>
      <c r="DN26" s="2041"/>
      <c r="DO26" s="2041"/>
      <c r="DP26" s="2041"/>
      <c r="DQ26" s="2041"/>
      <c r="DR26" s="2041"/>
      <c r="DS26" s="2041"/>
      <c r="DT26" s="2041"/>
      <c r="DU26" s="2041"/>
      <c r="DV26" s="2041"/>
      <c r="DW26" s="2041"/>
      <c r="DX26" s="2041"/>
      <c r="DY26" s="2041"/>
      <c r="DZ26" s="2041"/>
      <c r="EA26" s="2041"/>
      <c r="EB26" s="2041"/>
      <c r="EC26" s="2041"/>
      <c r="ED26" s="2041"/>
      <c r="EE26" s="2041"/>
      <c r="EF26" s="2041"/>
      <c r="EG26" s="2041"/>
      <c r="EH26" s="2041"/>
      <c r="EI26" s="2041"/>
      <c r="EJ26" s="2041"/>
      <c r="EK26" s="2041"/>
      <c r="EL26" s="2041"/>
      <c r="EM26" s="2041"/>
      <c r="EN26" s="2041"/>
      <c r="EO26" s="2041"/>
      <c r="EP26" s="2041"/>
      <c r="EQ26" s="2041"/>
      <c r="ER26" s="2041"/>
      <c r="ES26" s="2041"/>
      <c r="ET26" s="2041"/>
      <c r="EU26" s="2041"/>
      <c r="EV26" s="2041"/>
      <c r="EW26" s="2041"/>
      <c r="EX26" s="2041"/>
      <c r="EY26" s="2041"/>
      <c r="EZ26" s="2041"/>
      <c r="FA26" s="2041"/>
      <c r="FB26" s="2041"/>
    </row>
    <row r="27" spans="2:158" s="1288" customFormat="1" ht="21.75" customHeight="1">
      <c r="B27" s="2033"/>
      <c r="C27" s="2042"/>
      <c r="D27" s="2063" t="s">
        <v>45</v>
      </c>
      <c r="E27" s="2064"/>
      <c r="F27" s="2065"/>
      <c r="G27" s="2065"/>
      <c r="H27" s="2065"/>
      <c r="I27" s="2065"/>
      <c r="J27" s="2065"/>
      <c r="K27" s="2065"/>
      <c r="L27" s="2065"/>
      <c r="M27" s="2065"/>
      <c r="N27" s="2065"/>
      <c r="O27" s="2065"/>
      <c r="P27" s="2068"/>
      <c r="Q27" s="72">
        <f t="shared" si="0"/>
        <v>0</v>
      </c>
      <c r="R27" s="1126"/>
      <c r="S27" s="1047"/>
      <c r="T27" s="1047"/>
      <c r="U27" s="1048" t="s">
        <v>329</v>
      </c>
      <c r="V27" s="1048" t="s">
        <v>44</v>
      </c>
      <c r="W27" s="1048">
        <v>81.545696200000009</v>
      </c>
      <c r="X27" s="1048">
        <v>79.897206800000006</v>
      </c>
      <c r="Y27" s="1048">
        <v>91.792716300000009</v>
      </c>
      <c r="Z27" s="1048">
        <v>81.800392599999995</v>
      </c>
      <c r="AA27" s="1048">
        <v>87.341391000000002</v>
      </c>
      <c r="AB27" s="1048">
        <v>93.359108699999993</v>
      </c>
      <c r="AC27" s="1048">
        <v>93.283051100000009</v>
      </c>
      <c r="AD27" s="1048">
        <v>88.315447399999982</v>
      </c>
      <c r="AE27" s="1048">
        <v>93.821905399999991</v>
      </c>
      <c r="AF27" s="1048">
        <v>92.078586700000002</v>
      </c>
      <c r="AG27" s="1048">
        <v>88.151076099999997</v>
      </c>
      <c r="AH27" s="1048">
        <v>82.032740900000007</v>
      </c>
      <c r="AI27" s="1048">
        <v>1053.4193192000005</v>
      </c>
      <c r="AJ27" s="1047"/>
      <c r="AK27" s="1047"/>
      <c r="AL27" s="1047"/>
      <c r="AM27" s="1047"/>
      <c r="AN27" s="1047"/>
      <c r="AO27" s="1047"/>
      <c r="AP27" s="1047"/>
      <c r="AQ27" s="1047"/>
      <c r="AR27" s="1047"/>
      <c r="AS27" s="1047"/>
      <c r="AT27" s="1047"/>
      <c r="AU27" s="1047"/>
      <c r="AV27" s="1047"/>
      <c r="AW27" s="1047"/>
      <c r="AX27" s="1047"/>
      <c r="AY27" s="1047"/>
      <c r="AZ27" s="1047"/>
      <c r="BA27" s="1047"/>
      <c r="BB27" s="1047"/>
      <c r="BC27" s="1047"/>
      <c r="BD27" s="2041"/>
      <c r="BE27" s="2041"/>
      <c r="BF27" s="2041"/>
      <c r="BG27" s="2041"/>
      <c r="BH27" s="2041"/>
      <c r="BI27" s="2041"/>
      <c r="BJ27" s="2041"/>
      <c r="BK27" s="2041"/>
      <c r="BL27" s="2041"/>
      <c r="BM27" s="2041"/>
      <c r="BN27" s="2041"/>
      <c r="BO27" s="2041"/>
      <c r="BP27" s="2041"/>
      <c r="BQ27" s="2041"/>
      <c r="BR27" s="2041"/>
      <c r="BS27" s="2041"/>
      <c r="BT27" s="2041"/>
      <c r="BU27" s="2041"/>
      <c r="BV27" s="2041"/>
      <c r="BW27" s="2041"/>
      <c r="BX27" s="2041"/>
      <c r="BY27" s="2041"/>
      <c r="BZ27" s="2041"/>
      <c r="CA27" s="2041"/>
      <c r="CB27" s="2041"/>
      <c r="CC27" s="2041"/>
      <c r="CD27" s="2041"/>
      <c r="CE27" s="2041"/>
      <c r="CF27" s="2041"/>
      <c r="CG27" s="2041"/>
      <c r="CH27" s="2041"/>
      <c r="CI27" s="2041"/>
      <c r="CJ27" s="2041"/>
      <c r="CK27" s="2041"/>
      <c r="CL27" s="2041"/>
      <c r="CM27" s="2041"/>
      <c r="CN27" s="2041"/>
      <c r="CO27" s="2041"/>
      <c r="CP27" s="2041"/>
      <c r="CQ27" s="2041"/>
      <c r="CR27" s="2041"/>
      <c r="CS27" s="2041"/>
      <c r="CT27" s="2041"/>
      <c r="CU27" s="2041"/>
      <c r="CV27" s="2041"/>
      <c r="CW27" s="2041"/>
      <c r="CX27" s="2041"/>
      <c r="CY27" s="2041"/>
      <c r="CZ27" s="2041"/>
      <c r="DA27" s="2041"/>
      <c r="DB27" s="2041"/>
      <c r="DC27" s="2041"/>
      <c r="DD27" s="2041"/>
      <c r="DE27" s="2041"/>
      <c r="DF27" s="2041"/>
      <c r="DG27" s="2041"/>
      <c r="DH27" s="2041"/>
      <c r="DI27" s="2041"/>
      <c r="DJ27" s="2041"/>
      <c r="DK27" s="2041"/>
      <c r="DL27" s="2041"/>
      <c r="DM27" s="2041"/>
      <c r="DN27" s="2041"/>
      <c r="DO27" s="2041"/>
      <c r="DP27" s="2041"/>
      <c r="DQ27" s="2041"/>
      <c r="DR27" s="2041"/>
      <c r="DS27" s="2041"/>
      <c r="DT27" s="2041"/>
      <c r="DU27" s="2041"/>
      <c r="DV27" s="2041"/>
      <c r="DW27" s="2041"/>
      <c r="DX27" s="2041"/>
      <c r="DY27" s="2041"/>
      <c r="DZ27" s="2041"/>
      <c r="EA27" s="2041"/>
      <c r="EB27" s="2041"/>
      <c r="EC27" s="2041"/>
      <c r="ED27" s="2041"/>
      <c r="EE27" s="2041"/>
      <c r="EF27" s="2041"/>
      <c r="EG27" s="2041"/>
      <c r="EH27" s="2041"/>
      <c r="EI27" s="2041"/>
      <c r="EJ27" s="2041"/>
      <c r="EK27" s="2041"/>
      <c r="EL27" s="2041"/>
      <c r="EM27" s="2041"/>
      <c r="EN27" s="2041"/>
      <c r="EO27" s="2041"/>
      <c r="EP27" s="2041"/>
      <c r="EQ27" s="2041"/>
      <c r="ER27" s="2041"/>
      <c r="ES27" s="2041"/>
      <c r="ET27" s="2041"/>
      <c r="EU27" s="2041"/>
      <c r="EV27" s="2041"/>
      <c r="EW27" s="2041"/>
      <c r="EX27" s="2041"/>
      <c r="EY27" s="2041"/>
      <c r="EZ27" s="2041"/>
      <c r="FA27" s="2041"/>
      <c r="FB27" s="2041"/>
    </row>
    <row r="28" spans="2:158" s="1288" customFormat="1" ht="21.75" customHeight="1">
      <c r="B28" s="2033"/>
      <c r="C28" s="2042"/>
      <c r="D28" s="2063" t="s">
        <v>46</v>
      </c>
      <c r="E28" s="2069"/>
      <c r="F28" s="2065"/>
      <c r="G28" s="2065"/>
      <c r="H28" s="2065"/>
      <c r="I28" s="2065"/>
      <c r="J28" s="2065"/>
      <c r="K28" s="2065"/>
      <c r="L28" s="2065"/>
      <c r="M28" s="2065"/>
      <c r="N28" s="2065"/>
      <c r="O28" s="2065"/>
      <c r="P28" s="2070"/>
      <c r="Q28" s="72">
        <f t="shared" si="0"/>
        <v>0</v>
      </c>
      <c r="R28" s="1126"/>
      <c r="S28" s="1047"/>
      <c r="T28" s="1047"/>
      <c r="U28" s="1048"/>
      <c r="V28" s="1048" t="s">
        <v>45</v>
      </c>
      <c r="W28" s="1048"/>
      <c r="X28" s="1048"/>
      <c r="Y28" s="1048"/>
      <c r="Z28" s="1048"/>
      <c r="AA28" s="1048"/>
      <c r="AB28" s="1048"/>
      <c r="AC28" s="1048"/>
      <c r="AD28" s="1048"/>
      <c r="AE28" s="1048"/>
      <c r="AF28" s="1048"/>
      <c r="AG28" s="1048"/>
      <c r="AH28" s="1048"/>
      <c r="AI28" s="1048"/>
      <c r="AJ28" s="1047"/>
      <c r="AK28" s="1047"/>
      <c r="AL28" s="1130"/>
      <c r="AM28" s="1130"/>
      <c r="AN28" s="1130"/>
      <c r="AO28" s="1047"/>
      <c r="AP28" s="1047"/>
      <c r="AQ28" s="1047"/>
      <c r="AR28" s="1047"/>
      <c r="AS28" s="1047"/>
      <c r="AT28" s="1047"/>
      <c r="AU28" s="1047"/>
      <c r="AV28" s="1047"/>
      <c r="AW28" s="1047"/>
      <c r="AX28" s="1047"/>
      <c r="AY28" s="1047"/>
      <c r="AZ28" s="1047"/>
      <c r="BA28" s="1047"/>
      <c r="BB28" s="1047"/>
      <c r="BC28" s="1047"/>
      <c r="BD28" s="2041"/>
      <c r="BE28" s="2041"/>
      <c r="BF28" s="2041"/>
      <c r="BG28" s="2041"/>
      <c r="BH28" s="2041"/>
      <c r="BI28" s="2041"/>
      <c r="BJ28" s="2041"/>
      <c r="BK28" s="2041"/>
      <c r="BL28" s="2041"/>
      <c r="BM28" s="2041"/>
      <c r="BN28" s="2041"/>
      <c r="BO28" s="2041"/>
      <c r="BP28" s="2041"/>
      <c r="BQ28" s="2041"/>
      <c r="BR28" s="2041"/>
      <c r="BS28" s="2041"/>
      <c r="BT28" s="2041"/>
      <c r="BU28" s="2041"/>
      <c r="BV28" s="2041"/>
      <c r="BW28" s="2041"/>
      <c r="BX28" s="2041"/>
      <c r="BY28" s="2041"/>
      <c r="BZ28" s="2041"/>
      <c r="CA28" s="2041"/>
      <c r="CB28" s="2041"/>
      <c r="CC28" s="2041"/>
      <c r="CD28" s="2041"/>
      <c r="CE28" s="2041"/>
      <c r="CF28" s="2041"/>
      <c r="CG28" s="2041"/>
      <c r="CH28" s="2041"/>
      <c r="CI28" s="2041"/>
      <c r="CJ28" s="2041"/>
      <c r="CK28" s="2041"/>
      <c r="CL28" s="2041"/>
      <c r="CM28" s="2041"/>
      <c r="CN28" s="2041"/>
      <c r="CO28" s="2041"/>
      <c r="CP28" s="2041"/>
      <c r="CQ28" s="2041"/>
      <c r="CR28" s="2041"/>
      <c r="CS28" s="2041"/>
      <c r="CT28" s="2041"/>
      <c r="CU28" s="2041"/>
      <c r="CV28" s="2041"/>
      <c r="CW28" s="2041"/>
      <c r="CX28" s="2041"/>
      <c r="CY28" s="2041"/>
      <c r="CZ28" s="2041"/>
      <c r="DA28" s="2041"/>
      <c r="DB28" s="2041"/>
      <c r="DC28" s="2041"/>
      <c r="DD28" s="2041"/>
      <c r="DE28" s="2041"/>
      <c r="DF28" s="2041"/>
      <c r="DG28" s="2041"/>
      <c r="DH28" s="2041"/>
      <c r="DI28" s="2041"/>
      <c r="DJ28" s="2041"/>
      <c r="DK28" s="2041"/>
      <c r="DL28" s="2041"/>
      <c r="DM28" s="2041"/>
      <c r="DN28" s="2041"/>
      <c r="DO28" s="2041"/>
      <c r="DP28" s="2041"/>
      <c r="DQ28" s="2041"/>
      <c r="DR28" s="2041"/>
      <c r="DS28" s="2041"/>
      <c r="DT28" s="2041"/>
      <c r="DU28" s="2041"/>
      <c r="DV28" s="2041"/>
      <c r="DW28" s="2041"/>
      <c r="DX28" s="2041"/>
      <c r="DY28" s="2041"/>
      <c r="DZ28" s="2041"/>
      <c r="EA28" s="2041"/>
      <c r="EB28" s="2041"/>
      <c r="EC28" s="2041"/>
      <c r="ED28" s="2041"/>
      <c r="EE28" s="2041"/>
      <c r="EF28" s="2041"/>
      <c r="EG28" s="2041"/>
      <c r="EH28" s="2041"/>
      <c r="EI28" s="2041"/>
      <c r="EJ28" s="2041"/>
      <c r="EK28" s="2041"/>
      <c r="EL28" s="2041"/>
      <c r="EM28" s="2041"/>
      <c r="EN28" s="2041"/>
      <c r="EO28" s="2041"/>
      <c r="EP28" s="2041"/>
      <c r="EQ28" s="2041"/>
      <c r="ER28" s="2041"/>
      <c r="ES28" s="2041"/>
      <c r="ET28" s="2041"/>
      <c r="EU28" s="2041"/>
      <c r="EV28" s="2041"/>
      <c r="EW28" s="2041"/>
      <c r="EX28" s="2041"/>
      <c r="EY28" s="2041"/>
      <c r="EZ28" s="2041"/>
      <c r="FA28" s="2041"/>
      <c r="FB28" s="2041"/>
    </row>
    <row r="29" spans="2:158" s="1288" customFormat="1" ht="21.75" customHeight="1">
      <c r="B29" s="2033"/>
      <c r="C29" s="2047"/>
      <c r="D29" s="2048" t="s">
        <v>48</v>
      </c>
      <c r="E29" s="386">
        <v>81.545696200000009</v>
      </c>
      <c r="F29" s="74">
        <v>79.897206800000006</v>
      </c>
      <c r="G29" s="74">
        <v>91.792716300000009</v>
      </c>
      <c r="H29" s="74">
        <v>81.800392599999995</v>
      </c>
      <c r="I29" s="74">
        <v>87.341391000000002</v>
      </c>
      <c r="J29" s="74">
        <v>93.359108699999993</v>
      </c>
      <c r="K29" s="74">
        <v>93.283051100000009</v>
      </c>
      <c r="L29" s="74">
        <v>88.315447399999982</v>
      </c>
      <c r="M29" s="74">
        <v>93.821905399999991</v>
      </c>
      <c r="N29" s="74">
        <v>92.078586700000002</v>
      </c>
      <c r="O29" s="74">
        <v>88.151076099999997</v>
      </c>
      <c r="P29" s="75">
        <v>82.032740900000007</v>
      </c>
      <c r="Q29" s="1004">
        <f t="shared" si="0"/>
        <v>1053.4193191999998</v>
      </c>
      <c r="R29" s="1126"/>
      <c r="S29" s="1047"/>
      <c r="T29" s="1047"/>
      <c r="U29" s="1048"/>
      <c r="V29" s="1048" t="s">
        <v>46</v>
      </c>
      <c r="W29" s="1048"/>
      <c r="X29" s="1048"/>
      <c r="Y29" s="1048"/>
      <c r="Z29" s="1048"/>
      <c r="AA29" s="1048"/>
      <c r="AB29" s="1048"/>
      <c r="AC29" s="1048"/>
      <c r="AD29" s="1048"/>
      <c r="AE29" s="1048"/>
      <c r="AF29" s="1048"/>
      <c r="AG29" s="1048"/>
      <c r="AH29" s="1048"/>
      <c r="AI29" s="1048"/>
      <c r="AJ29" s="1047"/>
      <c r="AK29" s="1047"/>
      <c r="AL29" s="1047"/>
      <c r="AM29" s="1047"/>
      <c r="AN29" s="1047"/>
      <c r="AO29" s="1047"/>
      <c r="AP29" s="1047"/>
      <c r="AQ29" s="1047"/>
      <c r="AR29" s="1047"/>
      <c r="AS29" s="1047"/>
      <c r="AT29" s="1047"/>
      <c r="AU29" s="1047"/>
      <c r="AV29" s="1047"/>
      <c r="AW29" s="1047"/>
      <c r="AX29" s="1047"/>
      <c r="AY29" s="1047"/>
      <c r="AZ29" s="1047"/>
      <c r="BA29" s="1047"/>
      <c r="BB29" s="1047"/>
      <c r="BC29" s="1047"/>
      <c r="BD29" s="2041"/>
      <c r="BE29" s="2041"/>
      <c r="BF29" s="2041"/>
      <c r="BG29" s="2041"/>
      <c r="BH29" s="2041"/>
      <c r="BI29" s="2041"/>
      <c r="BJ29" s="2041"/>
      <c r="BK29" s="2041"/>
      <c r="BL29" s="2041"/>
      <c r="BM29" s="2041"/>
      <c r="BN29" s="2041"/>
      <c r="BO29" s="2041"/>
      <c r="BP29" s="2041"/>
      <c r="BQ29" s="2041"/>
      <c r="BR29" s="2041"/>
      <c r="BS29" s="2041"/>
      <c r="BT29" s="2041"/>
      <c r="BU29" s="2041"/>
      <c r="BV29" s="2041"/>
      <c r="BW29" s="2041"/>
      <c r="BX29" s="2041"/>
      <c r="BY29" s="2041"/>
      <c r="BZ29" s="2041"/>
      <c r="CA29" s="2041"/>
      <c r="CB29" s="2041"/>
      <c r="CC29" s="2041"/>
      <c r="CD29" s="2041"/>
      <c r="CE29" s="2041"/>
      <c r="CF29" s="2041"/>
      <c r="CG29" s="2041"/>
      <c r="CH29" s="2041"/>
      <c r="CI29" s="2041"/>
      <c r="CJ29" s="2041"/>
      <c r="CK29" s="2041"/>
      <c r="CL29" s="2041"/>
      <c r="CM29" s="2041"/>
      <c r="CN29" s="2041"/>
      <c r="CO29" s="2041"/>
      <c r="CP29" s="2041"/>
      <c r="CQ29" s="2041"/>
      <c r="CR29" s="2041"/>
      <c r="CS29" s="2041"/>
      <c r="CT29" s="2041"/>
      <c r="CU29" s="2041"/>
      <c r="CV29" s="2041"/>
      <c r="CW29" s="2041"/>
      <c r="CX29" s="2041"/>
      <c r="CY29" s="2041"/>
      <c r="CZ29" s="2041"/>
      <c r="DA29" s="2041"/>
      <c r="DB29" s="2041"/>
      <c r="DC29" s="2041"/>
      <c r="DD29" s="2041"/>
      <c r="DE29" s="2041"/>
      <c r="DF29" s="2041"/>
      <c r="DG29" s="2041"/>
      <c r="DH29" s="2041"/>
      <c r="DI29" s="2041"/>
      <c r="DJ29" s="2041"/>
      <c r="DK29" s="2041"/>
      <c r="DL29" s="2041"/>
      <c r="DM29" s="2041"/>
      <c r="DN29" s="2041"/>
      <c r="DO29" s="2041"/>
      <c r="DP29" s="2041"/>
      <c r="DQ29" s="2041"/>
      <c r="DR29" s="2041"/>
      <c r="DS29" s="2041"/>
      <c r="DT29" s="2041"/>
      <c r="DU29" s="2041"/>
      <c r="DV29" s="2041"/>
      <c r="DW29" s="2041"/>
      <c r="DX29" s="2041"/>
      <c r="DY29" s="2041"/>
      <c r="DZ29" s="2041"/>
      <c r="EA29" s="2041"/>
      <c r="EB29" s="2041"/>
      <c r="EC29" s="2041"/>
      <c r="ED29" s="2041"/>
      <c r="EE29" s="2041"/>
      <c r="EF29" s="2041"/>
      <c r="EG29" s="2041"/>
      <c r="EH29" s="2041"/>
      <c r="EI29" s="2041"/>
      <c r="EJ29" s="2041"/>
      <c r="EK29" s="2041"/>
      <c r="EL29" s="2041"/>
      <c r="EM29" s="2041"/>
      <c r="EN29" s="2041"/>
      <c r="EO29" s="2041"/>
      <c r="EP29" s="2041"/>
      <c r="EQ29" s="2041"/>
      <c r="ER29" s="2041"/>
      <c r="ES29" s="2041"/>
      <c r="ET29" s="2041"/>
      <c r="EU29" s="2041"/>
      <c r="EV29" s="2041"/>
      <c r="EW29" s="2041"/>
      <c r="EX29" s="2041"/>
      <c r="EY29" s="2041"/>
      <c r="EZ29" s="2041"/>
      <c r="FA29" s="2041"/>
      <c r="FB29" s="2041"/>
    </row>
    <row r="30" spans="2:158" s="1288" customFormat="1" ht="21.75" customHeight="1">
      <c r="B30" s="2049">
        <v>7</v>
      </c>
      <c r="C30" s="2034" t="str">
        <f>+U31</f>
        <v>Compañía Hidroeléctrica Tingo S.A.</v>
      </c>
      <c r="D30" s="2059" t="s">
        <v>44</v>
      </c>
      <c r="E30" s="2069">
        <v>0.56564159999999997</v>
      </c>
      <c r="F30" s="2071">
        <v>0.51428059999999998</v>
      </c>
      <c r="G30" s="2071">
        <v>0.56132090000000001</v>
      </c>
      <c r="H30" s="2071">
        <v>0.54673519999999998</v>
      </c>
      <c r="I30" s="2071">
        <v>0.56095470000000003</v>
      </c>
      <c r="J30" s="2071">
        <v>0.54054259999999998</v>
      </c>
      <c r="K30" s="2071">
        <v>0.56734870000000004</v>
      </c>
      <c r="L30" s="2071">
        <v>0.54811589999999999</v>
      </c>
      <c r="M30" s="2071">
        <v>0.55326600000000004</v>
      </c>
      <c r="N30" s="2071">
        <v>0.55282039999999999</v>
      </c>
      <c r="O30" s="2071">
        <v>0.55702600000000002</v>
      </c>
      <c r="P30" s="2072">
        <v>0.57400949999999995</v>
      </c>
      <c r="Q30" s="995">
        <f t="shared" si="0"/>
        <v>6.6420620999999995</v>
      </c>
      <c r="R30" s="1126"/>
      <c r="S30" s="1047"/>
      <c r="T30" s="1047"/>
      <c r="U30" s="1048"/>
      <c r="V30" s="1048" t="s">
        <v>48</v>
      </c>
      <c r="W30" s="1048">
        <v>81.545696200000009</v>
      </c>
      <c r="X30" s="1048">
        <v>79.897206800000006</v>
      </c>
      <c r="Y30" s="1048">
        <v>91.792716300000009</v>
      </c>
      <c r="Z30" s="1048">
        <v>81.800392599999995</v>
      </c>
      <c r="AA30" s="1048">
        <v>87.341391000000002</v>
      </c>
      <c r="AB30" s="1048">
        <v>93.359108699999993</v>
      </c>
      <c r="AC30" s="1048">
        <v>93.283051100000009</v>
      </c>
      <c r="AD30" s="1048">
        <v>88.315447399999982</v>
      </c>
      <c r="AE30" s="1048">
        <v>93.821905399999991</v>
      </c>
      <c r="AF30" s="1048">
        <v>92.078586700000002</v>
      </c>
      <c r="AG30" s="1048">
        <v>88.151076099999997</v>
      </c>
      <c r="AH30" s="1048">
        <v>82.032740900000007</v>
      </c>
      <c r="AI30" s="1048">
        <v>1053.4193192000005</v>
      </c>
      <c r="AJ30" s="1047"/>
      <c r="AK30" s="1047"/>
      <c r="AL30" s="1047"/>
      <c r="AM30" s="1047"/>
      <c r="AN30" s="1047"/>
      <c r="AO30" s="1047"/>
      <c r="AP30" s="1047"/>
      <c r="AQ30" s="1047"/>
      <c r="AR30" s="1047"/>
      <c r="AS30" s="1047"/>
      <c r="AT30" s="1047"/>
      <c r="AU30" s="1047"/>
      <c r="AV30" s="1047"/>
      <c r="AW30" s="1047"/>
      <c r="AX30" s="1047"/>
      <c r="AY30" s="1047"/>
      <c r="AZ30" s="1047"/>
      <c r="BA30" s="1047"/>
      <c r="BB30" s="1047"/>
      <c r="BC30" s="1047"/>
      <c r="BD30" s="2041"/>
      <c r="BE30" s="2041"/>
      <c r="BF30" s="2041"/>
      <c r="BG30" s="2041"/>
      <c r="BH30" s="2041"/>
      <c r="BI30" s="2041"/>
      <c r="BJ30" s="2041"/>
      <c r="BK30" s="2041"/>
      <c r="BL30" s="2041"/>
      <c r="BM30" s="2041"/>
      <c r="BN30" s="2041"/>
      <c r="BO30" s="2041"/>
      <c r="BP30" s="2041"/>
      <c r="BQ30" s="2041"/>
      <c r="BR30" s="2041"/>
      <c r="BS30" s="2041"/>
      <c r="BT30" s="2041"/>
      <c r="BU30" s="2041"/>
      <c r="BV30" s="2041"/>
      <c r="BW30" s="2041"/>
      <c r="BX30" s="2041"/>
      <c r="BY30" s="2041"/>
      <c r="BZ30" s="2041"/>
      <c r="CA30" s="2041"/>
      <c r="CB30" s="2041"/>
      <c r="CC30" s="2041"/>
      <c r="CD30" s="2041"/>
      <c r="CE30" s="2041"/>
      <c r="CF30" s="2041"/>
      <c r="CG30" s="2041"/>
      <c r="CH30" s="2041"/>
      <c r="CI30" s="2041"/>
      <c r="CJ30" s="2041"/>
      <c r="CK30" s="2041"/>
      <c r="CL30" s="2041"/>
      <c r="CM30" s="2041"/>
      <c r="CN30" s="2041"/>
      <c r="CO30" s="2041"/>
      <c r="CP30" s="2041"/>
      <c r="CQ30" s="2041"/>
      <c r="CR30" s="2041"/>
      <c r="CS30" s="2041"/>
      <c r="CT30" s="2041"/>
      <c r="CU30" s="2041"/>
      <c r="CV30" s="2041"/>
      <c r="CW30" s="2041"/>
      <c r="CX30" s="2041"/>
      <c r="CY30" s="2041"/>
      <c r="CZ30" s="2041"/>
      <c r="DA30" s="2041"/>
      <c r="DB30" s="2041"/>
      <c r="DC30" s="2041"/>
      <c r="DD30" s="2041"/>
      <c r="DE30" s="2041"/>
      <c r="DF30" s="2041"/>
      <c r="DG30" s="2041"/>
      <c r="DH30" s="2041"/>
      <c r="DI30" s="2041"/>
      <c r="DJ30" s="2041"/>
      <c r="DK30" s="2041"/>
      <c r="DL30" s="2041"/>
      <c r="DM30" s="2041"/>
      <c r="DN30" s="2041"/>
      <c r="DO30" s="2041"/>
      <c r="DP30" s="2041"/>
      <c r="DQ30" s="2041"/>
      <c r="DR30" s="2041"/>
      <c r="DS30" s="2041"/>
      <c r="DT30" s="2041"/>
      <c r="DU30" s="2041"/>
      <c r="DV30" s="2041"/>
      <c r="DW30" s="2041"/>
      <c r="DX30" s="2041"/>
      <c r="DY30" s="2041"/>
      <c r="DZ30" s="2041"/>
      <c r="EA30" s="2041"/>
      <c r="EB30" s="2041"/>
      <c r="EC30" s="2041"/>
      <c r="ED30" s="2041"/>
      <c r="EE30" s="2041"/>
      <c r="EF30" s="2041"/>
      <c r="EG30" s="2041"/>
      <c r="EH30" s="2041"/>
      <c r="EI30" s="2041"/>
      <c r="EJ30" s="2041"/>
      <c r="EK30" s="2041"/>
      <c r="EL30" s="2041"/>
      <c r="EM30" s="2041"/>
      <c r="EN30" s="2041"/>
      <c r="EO30" s="2041"/>
      <c r="EP30" s="2041"/>
      <c r="EQ30" s="2041"/>
      <c r="ER30" s="2041"/>
      <c r="ES30" s="2041"/>
      <c r="ET30" s="2041"/>
      <c r="EU30" s="2041"/>
      <c r="EV30" s="2041"/>
      <c r="EW30" s="2041"/>
      <c r="EX30" s="2041"/>
      <c r="EY30" s="2041"/>
      <c r="EZ30" s="2041"/>
      <c r="FA30" s="2041"/>
      <c r="FB30" s="2041"/>
    </row>
    <row r="31" spans="2:158" s="1288" customFormat="1" ht="21.75" customHeight="1">
      <c r="B31" s="2033"/>
      <c r="C31" s="2042"/>
      <c r="D31" s="2063" t="s">
        <v>45</v>
      </c>
      <c r="E31" s="2073"/>
      <c r="F31" s="2061"/>
      <c r="G31" s="2061"/>
      <c r="H31" s="2061"/>
      <c r="I31" s="2061"/>
      <c r="J31" s="2061"/>
      <c r="K31" s="2061"/>
      <c r="L31" s="2061"/>
      <c r="M31" s="2061"/>
      <c r="N31" s="2061"/>
      <c r="O31" s="2061"/>
      <c r="P31" s="2062"/>
      <c r="Q31" s="995">
        <f t="shared" si="0"/>
        <v>0</v>
      </c>
      <c r="R31" s="1126"/>
      <c r="S31" s="1047"/>
      <c r="T31" s="1047"/>
      <c r="U31" s="1048" t="s">
        <v>330</v>
      </c>
      <c r="V31" s="1048" t="s">
        <v>44</v>
      </c>
      <c r="W31" s="1048">
        <v>0.56564159999999997</v>
      </c>
      <c r="X31" s="1048">
        <v>0.51428059999999998</v>
      </c>
      <c r="Y31" s="1048">
        <v>0.56132090000000001</v>
      </c>
      <c r="Z31" s="1048">
        <v>0.54673519999999998</v>
      </c>
      <c r="AA31" s="1048">
        <v>0.56095470000000003</v>
      </c>
      <c r="AB31" s="1048">
        <v>0.54054259999999998</v>
      </c>
      <c r="AC31" s="1048">
        <v>0.56734870000000004</v>
      </c>
      <c r="AD31" s="1048">
        <v>0.54811589999999999</v>
      </c>
      <c r="AE31" s="1048">
        <v>0.55326600000000004</v>
      </c>
      <c r="AF31" s="1048">
        <v>0.55282039999999999</v>
      </c>
      <c r="AG31" s="1048">
        <v>0.55702600000000002</v>
      </c>
      <c r="AH31" s="1048">
        <v>0.57400949999999995</v>
      </c>
      <c r="AI31" s="1048">
        <v>6.6420620999999995</v>
      </c>
      <c r="AJ31" s="1047"/>
      <c r="AK31" s="1047"/>
      <c r="AL31" s="1047"/>
      <c r="AM31" s="1047"/>
      <c r="AN31" s="1047"/>
      <c r="AO31" s="1047"/>
      <c r="AP31" s="1047"/>
      <c r="AQ31" s="1047"/>
      <c r="AR31" s="1047"/>
      <c r="AS31" s="1047"/>
      <c r="AT31" s="1047"/>
      <c r="AU31" s="1047"/>
      <c r="AV31" s="1047"/>
      <c r="AW31" s="1047"/>
      <c r="AX31" s="1047"/>
      <c r="AY31" s="1047"/>
      <c r="AZ31" s="1047"/>
      <c r="BA31" s="1047"/>
      <c r="BB31" s="1047"/>
      <c r="BC31" s="1047"/>
      <c r="BD31" s="2041"/>
      <c r="BE31" s="2041"/>
      <c r="BF31" s="2041"/>
      <c r="BG31" s="2041"/>
      <c r="BH31" s="2041"/>
      <c r="BI31" s="2041"/>
      <c r="BJ31" s="2041"/>
      <c r="BK31" s="2041"/>
      <c r="BL31" s="2041"/>
      <c r="BM31" s="2041"/>
      <c r="BN31" s="2041"/>
      <c r="BO31" s="2041"/>
      <c r="BP31" s="2041"/>
      <c r="BQ31" s="2041"/>
      <c r="BR31" s="2041"/>
      <c r="BS31" s="2041"/>
      <c r="BT31" s="2041"/>
      <c r="BU31" s="2041"/>
      <c r="BV31" s="2041"/>
      <c r="BW31" s="2041"/>
      <c r="BX31" s="2041"/>
      <c r="BY31" s="2041"/>
      <c r="BZ31" s="2041"/>
      <c r="CA31" s="2041"/>
      <c r="CB31" s="2041"/>
      <c r="CC31" s="2041"/>
      <c r="CD31" s="2041"/>
      <c r="CE31" s="2041"/>
      <c r="CF31" s="2041"/>
      <c r="CG31" s="2041"/>
      <c r="CH31" s="2041"/>
      <c r="CI31" s="2041"/>
      <c r="CJ31" s="2041"/>
      <c r="CK31" s="2041"/>
      <c r="CL31" s="2041"/>
      <c r="CM31" s="2041"/>
      <c r="CN31" s="2041"/>
      <c r="CO31" s="2041"/>
      <c r="CP31" s="2041"/>
      <c r="CQ31" s="2041"/>
      <c r="CR31" s="2041"/>
      <c r="CS31" s="2041"/>
      <c r="CT31" s="2041"/>
      <c r="CU31" s="2041"/>
      <c r="CV31" s="2041"/>
      <c r="CW31" s="2041"/>
      <c r="CX31" s="2041"/>
      <c r="CY31" s="2041"/>
      <c r="CZ31" s="2041"/>
      <c r="DA31" s="2041"/>
      <c r="DB31" s="2041"/>
      <c r="DC31" s="2041"/>
      <c r="DD31" s="2041"/>
      <c r="DE31" s="2041"/>
      <c r="DF31" s="2041"/>
      <c r="DG31" s="2041"/>
      <c r="DH31" s="2041"/>
      <c r="DI31" s="2041"/>
      <c r="DJ31" s="2041"/>
      <c r="DK31" s="2041"/>
      <c r="DL31" s="2041"/>
      <c r="DM31" s="2041"/>
      <c r="DN31" s="2041"/>
      <c r="DO31" s="2041"/>
      <c r="DP31" s="2041"/>
      <c r="DQ31" s="2041"/>
      <c r="DR31" s="2041"/>
      <c r="DS31" s="2041"/>
      <c r="DT31" s="2041"/>
      <c r="DU31" s="2041"/>
      <c r="DV31" s="2041"/>
      <c r="DW31" s="2041"/>
      <c r="DX31" s="2041"/>
      <c r="DY31" s="2041"/>
      <c r="DZ31" s="2041"/>
      <c r="EA31" s="2041"/>
      <c r="EB31" s="2041"/>
      <c r="EC31" s="2041"/>
      <c r="ED31" s="2041"/>
      <c r="EE31" s="2041"/>
      <c r="EF31" s="2041"/>
      <c r="EG31" s="2041"/>
      <c r="EH31" s="2041"/>
      <c r="EI31" s="2041"/>
      <c r="EJ31" s="2041"/>
      <c r="EK31" s="2041"/>
      <c r="EL31" s="2041"/>
      <c r="EM31" s="2041"/>
      <c r="EN31" s="2041"/>
      <c r="EO31" s="2041"/>
      <c r="EP31" s="2041"/>
      <c r="EQ31" s="2041"/>
      <c r="ER31" s="2041"/>
      <c r="ES31" s="2041"/>
      <c r="ET31" s="2041"/>
      <c r="EU31" s="2041"/>
      <c r="EV31" s="2041"/>
      <c r="EW31" s="2041"/>
      <c r="EX31" s="2041"/>
      <c r="EY31" s="2041"/>
      <c r="EZ31" s="2041"/>
      <c r="FA31" s="2041"/>
      <c r="FB31" s="2041"/>
    </row>
    <row r="32" spans="2:158" s="1288" customFormat="1" ht="21.75" customHeight="1">
      <c r="B32" s="2033"/>
      <c r="C32" s="2042"/>
      <c r="D32" s="2063" t="s">
        <v>46</v>
      </c>
      <c r="E32" s="2069"/>
      <c r="F32" s="2065"/>
      <c r="G32" s="2065"/>
      <c r="H32" s="2065"/>
      <c r="I32" s="2065"/>
      <c r="J32" s="2065"/>
      <c r="K32" s="2065"/>
      <c r="L32" s="2065"/>
      <c r="M32" s="2065"/>
      <c r="N32" s="2065"/>
      <c r="O32" s="2065"/>
      <c r="P32" s="2068"/>
      <c r="Q32" s="995">
        <f t="shared" si="0"/>
        <v>0</v>
      </c>
      <c r="R32" s="1126"/>
      <c r="S32" s="1047"/>
      <c r="T32" s="1047"/>
      <c r="U32" s="1048"/>
      <c r="V32" s="1048" t="s">
        <v>45</v>
      </c>
      <c r="W32" s="1048"/>
      <c r="X32" s="1048"/>
      <c r="Y32" s="1048"/>
      <c r="Z32" s="1048"/>
      <c r="AA32" s="1048"/>
      <c r="AB32" s="1048"/>
      <c r="AC32" s="1048"/>
      <c r="AD32" s="1048"/>
      <c r="AE32" s="1048"/>
      <c r="AF32" s="1048"/>
      <c r="AG32" s="1048"/>
      <c r="AH32" s="1048"/>
      <c r="AI32" s="1048"/>
      <c r="AJ32" s="1047"/>
      <c r="AK32" s="1047"/>
      <c r="AL32" s="1047"/>
      <c r="AM32" s="1047"/>
      <c r="AN32" s="1047"/>
      <c r="AO32" s="1047"/>
      <c r="AP32" s="1047"/>
      <c r="AQ32" s="1047"/>
      <c r="AR32" s="1047"/>
      <c r="AS32" s="1047"/>
      <c r="AT32" s="1047"/>
      <c r="AU32" s="1047"/>
      <c r="AV32" s="1047"/>
      <c r="AW32" s="1047"/>
      <c r="AX32" s="1047"/>
      <c r="AY32" s="1047"/>
      <c r="AZ32" s="1047"/>
      <c r="BA32" s="1047"/>
      <c r="BB32" s="1047"/>
      <c r="BC32" s="1047"/>
      <c r="BD32" s="2041"/>
      <c r="BE32" s="2041"/>
      <c r="BF32" s="2041"/>
      <c r="BG32" s="2041"/>
      <c r="BH32" s="2041"/>
      <c r="BI32" s="2041"/>
      <c r="BJ32" s="2041"/>
      <c r="BK32" s="2041"/>
      <c r="BL32" s="2041"/>
      <c r="BM32" s="2041"/>
      <c r="BN32" s="2041"/>
      <c r="BO32" s="2041"/>
      <c r="BP32" s="2041"/>
      <c r="BQ32" s="2041"/>
      <c r="BR32" s="2041"/>
      <c r="BS32" s="2041"/>
      <c r="BT32" s="2041"/>
      <c r="BU32" s="2041"/>
      <c r="BV32" s="2041"/>
      <c r="BW32" s="2041"/>
      <c r="BX32" s="2041"/>
      <c r="BY32" s="2041"/>
      <c r="BZ32" s="2041"/>
      <c r="CA32" s="2041"/>
      <c r="CB32" s="2041"/>
      <c r="CC32" s="2041"/>
      <c r="CD32" s="2041"/>
      <c r="CE32" s="2041"/>
      <c r="CF32" s="2041"/>
      <c r="CG32" s="2041"/>
      <c r="CH32" s="2041"/>
      <c r="CI32" s="2041"/>
      <c r="CJ32" s="2041"/>
      <c r="CK32" s="2041"/>
      <c r="CL32" s="2041"/>
      <c r="CM32" s="2041"/>
      <c r="CN32" s="2041"/>
      <c r="CO32" s="2041"/>
      <c r="CP32" s="2041"/>
      <c r="CQ32" s="2041"/>
      <c r="CR32" s="2041"/>
      <c r="CS32" s="2041"/>
      <c r="CT32" s="2041"/>
      <c r="CU32" s="2041"/>
      <c r="CV32" s="2041"/>
      <c r="CW32" s="2041"/>
      <c r="CX32" s="2041"/>
      <c r="CY32" s="2041"/>
      <c r="CZ32" s="2041"/>
      <c r="DA32" s="2041"/>
      <c r="DB32" s="2041"/>
      <c r="DC32" s="2041"/>
      <c r="DD32" s="2041"/>
      <c r="DE32" s="2041"/>
      <c r="DF32" s="2041"/>
      <c r="DG32" s="2041"/>
      <c r="DH32" s="2041"/>
      <c r="DI32" s="2041"/>
      <c r="DJ32" s="2041"/>
      <c r="DK32" s="2041"/>
      <c r="DL32" s="2041"/>
      <c r="DM32" s="2041"/>
      <c r="DN32" s="2041"/>
      <c r="DO32" s="2041"/>
      <c r="DP32" s="2041"/>
      <c r="DQ32" s="2041"/>
      <c r="DR32" s="2041"/>
      <c r="DS32" s="2041"/>
      <c r="DT32" s="2041"/>
      <c r="DU32" s="2041"/>
      <c r="DV32" s="2041"/>
      <c r="DW32" s="2041"/>
      <c r="DX32" s="2041"/>
      <c r="DY32" s="2041"/>
      <c r="DZ32" s="2041"/>
      <c r="EA32" s="2041"/>
      <c r="EB32" s="2041"/>
      <c r="EC32" s="2041"/>
      <c r="ED32" s="2041"/>
      <c r="EE32" s="2041"/>
      <c r="EF32" s="2041"/>
      <c r="EG32" s="2041"/>
      <c r="EH32" s="2041"/>
      <c r="EI32" s="2041"/>
      <c r="EJ32" s="2041"/>
      <c r="EK32" s="2041"/>
      <c r="EL32" s="2041"/>
      <c r="EM32" s="2041"/>
      <c r="EN32" s="2041"/>
      <c r="EO32" s="2041"/>
      <c r="EP32" s="2041"/>
      <c r="EQ32" s="2041"/>
      <c r="ER32" s="2041"/>
      <c r="ES32" s="2041"/>
      <c r="ET32" s="2041"/>
      <c r="EU32" s="2041"/>
      <c r="EV32" s="2041"/>
      <c r="EW32" s="2041"/>
      <c r="EX32" s="2041"/>
      <c r="EY32" s="2041"/>
      <c r="EZ32" s="2041"/>
      <c r="FA32" s="2041"/>
      <c r="FB32" s="2041"/>
    </row>
    <row r="33" spans="2:158" s="1288" customFormat="1" ht="21.75" customHeight="1">
      <c r="B33" s="2033"/>
      <c r="C33" s="2047"/>
      <c r="D33" s="2048" t="s">
        <v>48</v>
      </c>
      <c r="E33" s="386">
        <v>0.56564159999999997</v>
      </c>
      <c r="F33" s="74">
        <v>0.51428059999999998</v>
      </c>
      <c r="G33" s="74">
        <v>0.56132090000000001</v>
      </c>
      <c r="H33" s="74">
        <v>0.54673519999999998</v>
      </c>
      <c r="I33" s="74">
        <v>0.56095470000000003</v>
      </c>
      <c r="J33" s="74">
        <v>0.54054259999999998</v>
      </c>
      <c r="K33" s="74">
        <v>0.56734870000000004</v>
      </c>
      <c r="L33" s="74">
        <v>0.54811589999999999</v>
      </c>
      <c r="M33" s="74">
        <v>0.55326600000000004</v>
      </c>
      <c r="N33" s="74">
        <v>0.55282039999999999</v>
      </c>
      <c r="O33" s="74">
        <v>0.55702600000000002</v>
      </c>
      <c r="P33" s="75">
        <v>0.57400949999999995</v>
      </c>
      <c r="Q33" s="1004">
        <f t="shared" si="0"/>
        <v>6.6420620999999995</v>
      </c>
      <c r="R33" s="1126"/>
      <c r="S33" s="1047"/>
      <c r="T33" s="1047"/>
      <c r="U33" s="1048"/>
      <c r="V33" s="1048" t="s">
        <v>46</v>
      </c>
      <c r="W33" s="1048"/>
      <c r="X33" s="1048"/>
      <c r="Y33" s="1048"/>
      <c r="Z33" s="1048"/>
      <c r="AA33" s="1048"/>
      <c r="AB33" s="1048"/>
      <c r="AC33" s="1048"/>
      <c r="AD33" s="1048"/>
      <c r="AE33" s="1048"/>
      <c r="AF33" s="1048"/>
      <c r="AG33" s="1048"/>
      <c r="AH33" s="1048"/>
      <c r="AI33" s="1048"/>
      <c r="AJ33" s="1047"/>
      <c r="AK33" s="1047"/>
      <c r="AL33" s="1047"/>
      <c r="AM33" s="1047"/>
      <c r="AN33" s="1047"/>
      <c r="AO33" s="1047"/>
      <c r="AP33" s="1047"/>
      <c r="AQ33" s="1047"/>
      <c r="AR33" s="1047"/>
      <c r="AS33" s="1047"/>
      <c r="AT33" s="1047"/>
      <c r="AU33" s="1047"/>
      <c r="AV33" s="1047"/>
      <c r="AW33" s="1047"/>
      <c r="AX33" s="1047"/>
      <c r="AY33" s="1047"/>
      <c r="AZ33" s="1047"/>
      <c r="BA33" s="1047"/>
      <c r="BB33" s="1047"/>
      <c r="BC33" s="1047"/>
      <c r="BD33" s="2041"/>
      <c r="BE33" s="2041"/>
      <c r="BF33" s="2041"/>
      <c r="BG33" s="2041"/>
      <c r="BH33" s="2041"/>
      <c r="BI33" s="2041"/>
      <c r="BJ33" s="2041"/>
      <c r="BK33" s="2041"/>
      <c r="BL33" s="2041"/>
      <c r="BM33" s="2041"/>
      <c r="BN33" s="2041"/>
      <c r="BO33" s="2041"/>
      <c r="BP33" s="2041"/>
      <c r="BQ33" s="2041"/>
      <c r="BR33" s="2041"/>
      <c r="BS33" s="2041"/>
      <c r="BT33" s="2041"/>
      <c r="BU33" s="2041"/>
      <c r="BV33" s="2041"/>
      <c r="BW33" s="2041"/>
      <c r="BX33" s="2041"/>
      <c r="BY33" s="2041"/>
      <c r="BZ33" s="2041"/>
      <c r="CA33" s="2041"/>
      <c r="CB33" s="2041"/>
      <c r="CC33" s="2041"/>
      <c r="CD33" s="2041"/>
      <c r="CE33" s="2041"/>
      <c r="CF33" s="2041"/>
      <c r="CG33" s="2041"/>
      <c r="CH33" s="2041"/>
      <c r="CI33" s="2041"/>
      <c r="CJ33" s="2041"/>
      <c r="CK33" s="2041"/>
      <c r="CL33" s="2041"/>
      <c r="CM33" s="2041"/>
      <c r="CN33" s="2041"/>
      <c r="CO33" s="2041"/>
      <c r="CP33" s="2041"/>
      <c r="CQ33" s="2041"/>
      <c r="CR33" s="2041"/>
      <c r="CS33" s="2041"/>
      <c r="CT33" s="2041"/>
      <c r="CU33" s="2041"/>
      <c r="CV33" s="2041"/>
      <c r="CW33" s="2041"/>
      <c r="CX33" s="2041"/>
      <c r="CY33" s="2041"/>
      <c r="CZ33" s="2041"/>
      <c r="DA33" s="2041"/>
      <c r="DB33" s="2041"/>
      <c r="DC33" s="2041"/>
      <c r="DD33" s="2041"/>
      <c r="DE33" s="2041"/>
      <c r="DF33" s="2041"/>
      <c r="DG33" s="2041"/>
      <c r="DH33" s="2041"/>
      <c r="DI33" s="2041"/>
      <c r="DJ33" s="2041"/>
      <c r="DK33" s="2041"/>
      <c r="DL33" s="2041"/>
      <c r="DM33" s="2041"/>
      <c r="DN33" s="2041"/>
      <c r="DO33" s="2041"/>
      <c r="DP33" s="2041"/>
      <c r="DQ33" s="2041"/>
      <c r="DR33" s="2041"/>
      <c r="DS33" s="2041"/>
      <c r="DT33" s="2041"/>
      <c r="DU33" s="2041"/>
      <c r="DV33" s="2041"/>
      <c r="DW33" s="2041"/>
      <c r="DX33" s="2041"/>
      <c r="DY33" s="2041"/>
      <c r="DZ33" s="2041"/>
      <c r="EA33" s="2041"/>
      <c r="EB33" s="2041"/>
      <c r="EC33" s="2041"/>
      <c r="ED33" s="2041"/>
      <c r="EE33" s="2041"/>
      <c r="EF33" s="2041"/>
      <c r="EG33" s="2041"/>
      <c r="EH33" s="2041"/>
      <c r="EI33" s="2041"/>
      <c r="EJ33" s="2041"/>
      <c r="EK33" s="2041"/>
      <c r="EL33" s="2041"/>
      <c r="EM33" s="2041"/>
      <c r="EN33" s="2041"/>
      <c r="EO33" s="2041"/>
      <c r="EP33" s="2041"/>
      <c r="EQ33" s="2041"/>
      <c r="ER33" s="2041"/>
      <c r="ES33" s="2041"/>
      <c r="ET33" s="2041"/>
      <c r="EU33" s="2041"/>
      <c r="EV33" s="2041"/>
      <c r="EW33" s="2041"/>
      <c r="EX33" s="2041"/>
      <c r="EY33" s="2041"/>
      <c r="EZ33" s="2041"/>
      <c r="FA33" s="2041"/>
      <c r="FB33" s="2041"/>
    </row>
    <row r="34" spans="2:158" s="1288" customFormat="1" ht="21.75" customHeight="1">
      <c r="B34" s="2049">
        <v>8</v>
      </c>
      <c r="C34" s="2034" t="str">
        <f>+U35</f>
        <v>Electroperú S.A.</v>
      </c>
      <c r="D34" s="2059" t="s">
        <v>44</v>
      </c>
      <c r="E34" s="2064">
        <v>471.36159499999997</v>
      </c>
      <c r="F34" s="2065">
        <v>445.61124399999994</v>
      </c>
      <c r="G34" s="2065">
        <v>459.60609699999992</v>
      </c>
      <c r="H34" s="2065">
        <v>471.59798099999995</v>
      </c>
      <c r="I34" s="2065">
        <v>503.01852700000001</v>
      </c>
      <c r="J34" s="2065">
        <v>495.08939399999997</v>
      </c>
      <c r="K34" s="2065">
        <v>495.22599599999995</v>
      </c>
      <c r="L34" s="2065">
        <v>492.04250400000001</v>
      </c>
      <c r="M34" s="2065">
        <v>491.46948600000007</v>
      </c>
      <c r="N34" s="2065">
        <v>482.41824399999996</v>
      </c>
      <c r="O34" s="2065">
        <v>486.35008699999992</v>
      </c>
      <c r="P34" s="2068">
        <v>508.68380400000001</v>
      </c>
      <c r="Q34" s="995">
        <f t="shared" si="0"/>
        <v>5802.4749590000001</v>
      </c>
      <c r="R34" s="1126"/>
      <c r="S34" s="1047"/>
      <c r="T34" s="1047"/>
      <c r="U34" s="1048"/>
      <c r="V34" s="1048" t="s">
        <v>48</v>
      </c>
      <c r="W34" s="1048">
        <v>0.56564159999999997</v>
      </c>
      <c r="X34" s="1048">
        <v>0.51428059999999998</v>
      </c>
      <c r="Y34" s="1048">
        <v>0.56132090000000001</v>
      </c>
      <c r="Z34" s="1048">
        <v>0.54673519999999998</v>
      </c>
      <c r="AA34" s="1048">
        <v>0.56095470000000003</v>
      </c>
      <c r="AB34" s="1048">
        <v>0.54054259999999998</v>
      </c>
      <c r="AC34" s="1048">
        <v>0.56734870000000004</v>
      </c>
      <c r="AD34" s="1048">
        <v>0.54811589999999999</v>
      </c>
      <c r="AE34" s="1048">
        <v>0.55326600000000004</v>
      </c>
      <c r="AF34" s="1048">
        <v>0.55282039999999999</v>
      </c>
      <c r="AG34" s="1048">
        <v>0.55702600000000002</v>
      </c>
      <c r="AH34" s="1048">
        <v>0.57400949999999995</v>
      </c>
      <c r="AI34" s="1048">
        <v>6.6420620999999995</v>
      </c>
      <c r="AJ34" s="1047"/>
      <c r="AK34" s="1047"/>
      <c r="AL34" s="1047"/>
      <c r="AM34" s="1047"/>
      <c r="AN34" s="1047"/>
      <c r="AO34" s="1047"/>
      <c r="AP34" s="1047"/>
      <c r="AQ34" s="1047"/>
      <c r="AR34" s="1047"/>
      <c r="AS34" s="1047"/>
      <c r="AT34" s="1047"/>
      <c r="AU34" s="1047"/>
      <c r="AV34" s="1047"/>
      <c r="AW34" s="1047"/>
      <c r="AX34" s="1047"/>
      <c r="AY34" s="1047"/>
      <c r="AZ34" s="1047"/>
      <c r="BA34" s="1047"/>
      <c r="BB34" s="1047"/>
      <c r="BC34" s="1047"/>
      <c r="BD34" s="2041"/>
      <c r="BE34" s="2041"/>
      <c r="BF34" s="2041"/>
      <c r="BG34" s="2041"/>
      <c r="BH34" s="2041"/>
      <c r="BI34" s="2041"/>
      <c r="BJ34" s="2041"/>
      <c r="BK34" s="2041"/>
      <c r="BL34" s="2041"/>
      <c r="BM34" s="2041"/>
      <c r="BN34" s="2041"/>
      <c r="BO34" s="2041"/>
      <c r="BP34" s="2041"/>
      <c r="BQ34" s="2041"/>
      <c r="BR34" s="2041"/>
      <c r="BS34" s="2041"/>
      <c r="BT34" s="2041"/>
      <c r="BU34" s="2041"/>
      <c r="BV34" s="2041"/>
      <c r="BW34" s="2041"/>
      <c r="BX34" s="2041"/>
      <c r="BY34" s="2041"/>
      <c r="BZ34" s="2041"/>
      <c r="CA34" s="2041"/>
      <c r="CB34" s="2041"/>
      <c r="CC34" s="2041"/>
      <c r="CD34" s="2041"/>
      <c r="CE34" s="2041"/>
      <c r="CF34" s="2041"/>
      <c r="CG34" s="2041"/>
      <c r="CH34" s="2041"/>
      <c r="CI34" s="2041"/>
      <c r="CJ34" s="2041"/>
      <c r="CK34" s="2041"/>
      <c r="CL34" s="2041"/>
      <c r="CM34" s="2041"/>
      <c r="CN34" s="2041"/>
      <c r="CO34" s="2041"/>
      <c r="CP34" s="2041"/>
      <c r="CQ34" s="2041"/>
      <c r="CR34" s="2041"/>
      <c r="CS34" s="2041"/>
      <c r="CT34" s="2041"/>
      <c r="CU34" s="2041"/>
      <c r="CV34" s="2041"/>
      <c r="CW34" s="2041"/>
      <c r="CX34" s="2041"/>
      <c r="CY34" s="2041"/>
      <c r="CZ34" s="2041"/>
      <c r="DA34" s="2041"/>
      <c r="DB34" s="2041"/>
      <c r="DC34" s="2041"/>
      <c r="DD34" s="2041"/>
      <c r="DE34" s="2041"/>
      <c r="DF34" s="2041"/>
      <c r="DG34" s="2041"/>
      <c r="DH34" s="2041"/>
      <c r="DI34" s="2041"/>
      <c r="DJ34" s="2041"/>
      <c r="DK34" s="2041"/>
      <c r="DL34" s="2041"/>
      <c r="DM34" s="2041"/>
      <c r="DN34" s="2041"/>
      <c r="DO34" s="2041"/>
      <c r="DP34" s="2041"/>
      <c r="DQ34" s="2041"/>
      <c r="DR34" s="2041"/>
      <c r="DS34" s="2041"/>
      <c r="DT34" s="2041"/>
      <c r="DU34" s="2041"/>
      <c r="DV34" s="2041"/>
      <c r="DW34" s="2041"/>
      <c r="DX34" s="2041"/>
      <c r="DY34" s="2041"/>
      <c r="DZ34" s="2041"/>
      <c r="EA34" s="2041"/>
      <c r="EB34" s="2041"/>
      <c r="EC34" s="2041"/>
      <c r="ED34" s="2041"/>
      <c r="EE34" s="2041"/>
      <c r="EF34" s="2041"/>
      <c r="EG34" s="2041"/>
      <c r="EH34" s="2041"/>
      <c r="EI34" s="2041"/>
      <c r="EJ34" s="2041"/>
      <c r="EK34" s="2041"/>
      <c r="EL34" s="2041"/>
      <c r="EM34" s="2041"/>
      <c r="EN34" s="2041"/>
      <c r="EO34" s="2041"/>
      <c r="EP34" s="2041"/>
      <c r="EQ34" s="2041"/>
      <c r="ER34" s="2041"/>
      <c r="ES34" s="2041"/>
      <c r="ET34" s="2041"/>
      <c r="EU34" s="2041"/>
      <c r="EV34" s="2041"/>
      <c r="EW34" s="2041"/>
      <c r="EX34" s="2041"/>
      <c r="EY34" s="2041"/>
      <c r="EZ34" s="2041"/>
      <c r="FA34" s="2041"/>
      <c r="FB34" s="2041"/>
    </row>
    <row r="35" spans="2:158" s="1288" customFormat="1" ht="21.75" customHeight="1">
      <c r="B35" s="2033"/>
      <c r="C35" s="2074"/>
      <c r="D35" s="2063" t="s">
        <v>45</v>
      </c>
      <c r="E35" s="2064">
        <v>27.501238000000001</v>
      </c>
      <c r="F35" s="2065">
        <v>26.759360000000001</v>
      </c>
      <c r="G35" s="2065">
        <v>27.801726000000002</v>
      </c>
      <c r="H35" s="2065">
        <v>25.372481999999998</v>
      </c>
      <c r="I35" s="2065">
        <v>27.076153000000001</v>
      </c>
      <c r="J35" s="2065">
        <v>26.899977</v>
      </c>
      <c r="K35" s="2065">
        <v>28.821386</v>
      </c>
      <c r="L35" s="2065">
        <v>23.253292999999999</v>
      </c>
      <c r="M35" s="2065">
        <v>23.022295</v>
      </c>
      <c r="N35" s="2065">
        <v>27.777477999999999</v>
      </c>
      <c r="O35" s="2065">
        <v>27.496504999999999</v>
      </c>
      <c r="P35" s="2068">
        <v>27.066233</v>
      </c>
      <c r="Q35" s="72">
        <f t="shared" si="0"/>
        <v>318.84812599999998</v>
      </c>
      <c r="R35" s="1126"/>
      <c r="S35" s="1047"/>
      <c r="T35" s="1047"/>
      <c r="U35" s="1048" t="s">
        <v>266</v>
      </c>
      <c r="V35" s="1048" t="s">
        <v>44</v>
      </c>
      <c r="W35" s="1048">
        <v>471.36159499999997</v>
      </c>
      <c r="X35" s="1048">
        <v>445.61124399999994</v>
      </c>
      <c r="Y35" s="1048">
        <v>459.60609699999992</v>
      </c>
      <c r="Z35" s="1048">
        <v>471.59798099999995</v>
      </c>
      <c r="AA35" s="1048">
        <v>503.01852700000001</v>
      </c>
      <c r="AB35" s="1048">
        <v>495.08939399999997</v>
      </c>
      <c r="AC35" s="1048">
        <v>495.22599599999995</v>
      </c>
      <c r="AD35" s="1048">
        <v>492.04250400000001</v>
      </c>
      <c r="AE35" s="1048">
        <v>491.46948600000007</v>
      </c>
      <c r="AF35" s="1048">
        <v>482.41824399999996</v>
      </c>
      <c r="AG35" s="1048">
        <v>486.35008699999992</v>
      </c>
      <c r="AH35" s="1048">
        <v>508.68380400000001</v>
      </c>
      <c r="AI35" s="1048">
        <v>5802.4749590000001</v>
      </c>
      <c r="AJ35" s="1047"/>
      <c r="AK35" s="1047"/>
      <c r="AL35" s="1047"/>
      <c r="AM35" s="1047"/>
      <c r="AN35" s="1047"/>
      <c r="AO35" s="1047"/>
      <c r="AP35" s="1047"/>
      <c r="AQ35" s="1047"/>
      <c r="AR35" s="1047"/>
      <c r="AS35" s="1047"/>
      <c r="AT35" s="1047"/>
      <c r="AU35" s="1047"/>
      <c r="AV35" s="1047"/>
      <c r="AW35" s="1047"/>
      <c r="AX35" s="1047"/>
      <c r="AY35" s="1047"/>
      <c r="AZ35" s="1047"/>
      <c r="BA35" s="1047"/>
      <c r="BB35" s="1047"/>
      <c r="BC35" s="1047"/>
      <c r="BD35" s="2041"/>
      <c r="BE35" s="2041"/>
      <c r="BF35" s="2041"/>
      <c r="BG35" s="2041"/>
      <c r="BH35" s="2041"/>
      <c r="BI35" s="2041"/>
      <c r="BJ35" s="2041"/>
      <c r="BK35" s="2041"/>
      <c r="BL35" s="2041"/>
      <c r="BM35" s="2041"/>
      <c r="BN35" s="2041"/>
      <c r="BO35" s="2041"/>
      <c r="BP35" s="2041"/>
      <c r="BQ35" s="2041"/>
      <c r="BR35" s="2041"/>
      <c r="BS35" s="2041"/>
      <c r="BT35" s="2041"/>
      <c r="BU35" s="2041"/>
      <c r="BV35" s="2041"/>
      <c r="BW35" s="2041"/>
      <c r="BX35" s="2041"/>
      <c r="BY35" s="2041"/>
      <c r="BZ35" s="2041"/>
      <c r="CA35" s="2041"/>
      <c r="CB35" s="2041"/>
      <c r="CC35" s="2041"/>
      <c r="CD35" s="2041"/>
      <c r="CE35" s="2041"/>
      <c r="CF35" s="2041"/>
      <c r="CG35" s="2041"/>
      <c r="CH35" s="2041"/>
      <c r="CI35" s="2041"/>
      <c r="CJ35" s="2041"/>
      <c r="CK35" s="2041"/>
      <c r="CL35" s="2041"/>
      <c r="CM35" s="2041"/>
      <c r="CN35" s="2041"/>
      <c r="CO35" s="2041"/>
      <c r="CP35" s="2041"/>
      <c r="CQ35" s="2041"/>
      <c r="CR35" s="2041"/>
      <c r="CS35" s="2041"/>
      <c r="CT35" s="2041"/>
      <c r="CU35" s="2041"/>
      <c r="CV35" s="2041"/>
      <c r="CW35" s="2041"/>
      <c r="CX35" s="2041"/>
      <c r="CY35" s="2041"/>
      <c r="CZ35" s="2041"/>
      <c r="DA35" s="2041"/>
      <c r="DB35" s="2041"/>
      <c r="DC35" s="2041"/>
      <c r="DD35" s="2041"/>
      <c r="DE35" s="2041"/>
      <c r="DF35" s="2041"/>
      <c r="DG35" s="2041"/>
      <c r="DH35" s="2041"/>
      <c r="DI35" s="2041"/>
      <c r="DJ35" s="2041"/>
      <c r="DK35" s="2041"/>
      <c r="DL35" s="2041"/>
      <c r="DM35" s="2041"/>
      <c r="DN35" s="2041"/>
      <c r="DO35" s="2041"/>
      <c r="DP35" s="2041"/>
      <c r="DQ35" s="2041"/>
      <c r="DR35" s="2041"/>
      <c r="DS35" s="2041"/>
      <c r="DT35" s="2041"/>
      <c r="DU35" s="2041"/>
      <c r="DV35" s="2041"/>
      <c r="DW35" s="2041"/>
      <c r="DX35" s="2041"/>
      <c r="DY35" s="2041"/>
      <c r="DZ35" s="2041"/>
      <c r="EA35" s="2041"/>
      <c r="EB35" s="2041"/>
      <c r="EC35" s="2041"/>
      <c r="ED35" s="2041"/>
      <c r="EE35" s="2041"/>
      <c r="EF35" s="2041"/>
      <c r="EG35" s="2041"/>
      <c r="EH35" s="2041"/>
      <c r="EI35" s="2041"/>
      <c r="EJ35" s="2041"/>
      <c r="EK35" s="2041"/>
      <c r="EL35" s="2041"/>
      <c r="EM35" s="2041"/>
      <c r="EN35" s="2041"/>
      <c r="EO35" s="2041"/>
      <c r="EP35" s="2041"/>
      <c r="EQ35" s="2041"/>
      <c r="ER35" s="2041"/>
      <c r="ES35" s="2041"/>
      <c r="ET35" s="2041"/>
      <c r="EU35" s="2041"/>
      <c r="EV35" s="2041"/>
      <c r="EW35" s="2041"/>
      <c r="EX35" s="2041"/>
      <c r="EY35" s="2041"/>
      <c r="EZ35" s="2041"/>
      <c r="FA35" s="2041"/>
      <c r="FB35" s="2041"/>
    </row>
    <row r="36" spans="2:158" s="1288" customFormat="1" ht="21.75" customHeight="1">
      <c r="B36" s="2033"/>
      <c r="C36" s="2074"/>
      <c r="D36" s="2063" t="s">
        <v>46</v>
      </c>
      <c r="E36" s="2075">
        <v>1.357348</v>
      </c>
      <c r="F36" s="2076">
        <v>1.3551899999999999</v>
      </c>
      <c r="G36" s="2076">
        <v>1.1850149999999999</v>
      </c>
      <c r="H36" s="2076">
        <v>0.677122</v>
      </c>
      <c r="I36" s="2076">
        <v>1.2207699999999999</v>
      </c>
      <c r="J36" s="2076">
        <v>1.356959</v>
      </c>
      <c r="K36" s="2076">
        <v>1.1468560000000001</v>
      </c>
      <c r="L36" s="2076">
        <v>1.2870159999999999</v>
      </c>
      <c r="M36" s="2076">
        <v>1.3652470000000001</v>
      </c>
      <c r="N36" s="2076">
        <v>1.225457</v>
      </c>
      <c r="O36" s="2076">
        <v>1.2169160000000001</v>
      </c>
      <c r="P36" s="2077">
        <v>0.93479500000000004</v>
      </c>
      <c r="Q36" s="72">
        <f t="shared" si="0"/>
        <v>14.328690999999999</v>
      </c>
      <c r="R36" s="1126"/>
      <c r="S36" s="1047"/>
      <c r="T36" s="1047"/>
      <c r="U36" s="1048"/>
      <c r="V36" s="1048" t="s">
        <v>45</v>
      </c>
      <c r="W36" s="1048">
        <v>27.501238000000001</v>
      </c>
      <c r="X36" s="1048">
        <v>26.759360000000001</v>
      </c>
      <c r="Y36" s="1048">
        <v>27.801726000000002</v>
      </c>
      <c r="Z36" s="1048">
        <v>25.372481999999998</v>
      </c>
      <c r="AA36" s="1048">
        <v>27.076153000000001</v>
      </c>
      <c r="AB36" s="1048">
        <v>26.899977</v>
      </c>
      <c r="AC36" s="1048">
        <v>28.821386</v>
      </c>
      <c r="AD36" s="1048">
        <v>23.253292999999999</v>
      </c>
      <c r="AE36" s="1048">
        <v>23.022295</v>
      </c>
      <c r="AF36" s="1048">
        <v>27.777477999999999</v>
      </c>
      <c r="AG36" s="1048">
        <v>27.496504999999999</v>
      </c>
      <c r="AH36" s="1048">
        <v>27.066233</v>
      </c>
      <c r="AI36" s="1048">
        <v>318.84812600000004</v>
      </c>
      <c r="AJ36" s="1047"/>
      <c r="AK36" s="1047"/>
      <c r="AL36" s="1047"/>
      <c r="AM36" s="1047"/>
      <c r="AN36" s="1047"/>
      <c r="AO36" s="1047"/>
      <c r="AP36" s="1047"/>
      <c r="AQ36" s="1047"/>
      <c r="AR36" s="1047"/>
      <c r="AS36" s="1047"/>
      <c r="AT36" s="1047"/>
      <c r="AU36" s="1047"/>
      <c r="AV36" s="1047"/>
      <c r="AW36" s="1047"/>
      <c r="AX36" s="1047"/>
      <c r="AY36" s="1047"/>
      <c r="AZ36" s="1047"/>
      <c r="BA36" s="1047"/>
      <c r="BB36" s="1047"/>
      <c r="BC36" s="1047"/>
      <c r="BD36" s="2041"/>
      <c r="BE36" s="2041"/>
      <c r="BF36" s="2041"/>
      <c r="BG36" s="2041"/>
      <c r="BH36" s="2041"/>
      <c r="BI36" s="2041"/>
      <c r="BJ36" s="2041"/>
      <c r="BK36" s="2041"/>
      <c r="BL36" s="2041"/>
      <c r="BM36" s="2041"/>
      <c r="BN36" s="2041"/>
      <c r="BO36" s="2041"/>
      <c r="BP36" s="2041"/>
      <c r="BQ36" s="2041"/>
      <c r="BR36" s="2041"/>
      <c r="BS36" s="2041"/>
      <c r="BT36" s="2041"/>
      <c r="BU36" s="2041"/>
      <c r="BV36" s="2041"/>
      <c r="BW36" s="2041"/>
      <c r="BX36" s="2041"/>
      <c r="BY36" s="2041"/>
      <c r="BZ36" s="2041"/>
      <c r="CA36" s="2041"/>
      <c r="CB36" s="2041"/>
      <c r="CC36" s="2041"/>
      <c r="CD36" s="2041"/>
      <c r="CE36" s="2041"/>
      <c r="CF36" s="2041"/>
      <c r="CG36" s="2041"/>
      <c r="CH36" s="2041"/>
      <c r="CI36" s="2041"/>
      <c r="CJ36" s="2041"/>
      <c r="CK36" s="2041"/>
      <c r="CL36" s="2041"/>
      <c r="CM36" s="2041"/>
      <c r="CN36" s="2041"/>
      <c r="CO36" s="2041"/>
      <c r="CP36" s="2041"/>
      <c r="CQ36" s="2041"/>
      <c r="CR36" s="2041"/>
      <c r="CS36" s="2041"/>
      <c r="CT36" s="2041"/>
      <c r="CU36" s="2041"/>
      <c r="CV36" s="2041"/>
      <c r="CW36" s="2041"/>
      <c r="CX36" s="2041"/>
      <c r="CY36" s="2041"/>
      <c r="CZ36" s="2041"/>
      <c r="DA36" s="2041"/>
      <c r="DB36" s="2041"/>
      <c r="DC36" s="2041"/>
      <c r="DD36" s="2041"/>
      <c r="DE36" s="2041"/>
      <c r="DF36" s="2041"/>
      <c r="DG36" s="2041"/>
      <c r="DH36" s="2041"/>
      <c r="DI36" s="2041"/>
      <c r="DJ36" s="2041"/>
      <c r="DK36" s="2041"/>
      <c r="DL36" s="2041"/>
      <c r="DM36" s="2041"/>
      <c r="DN36" s="2041"/>
      <c r="DO36" s="2041"/>
      <c r="DP36" s="2041"/>
      <c r="DQ36" s="2041"/>
      <c r="DR36" s="2041"/>
      <c r="DS36" s="2041"/>
      <c r="DT36" s="2041"/>
      <c r="DU36" s="2041"/>
      <c r="DV36" s="2041"/>
      <c r="DW36" s="2041"/>
      <c r="DX36" s="2041"/>
      <c r="DY36" s="2041"/>
      <c r="DZ36" s="2041"/>
      <c r="EA36" s="2041"/>
      <c r="EB36" s="2041"/>
      <c r="EC36" s="2041"/>
      <c r="ED36" s="2041"/>
      <c r="EE36" s="2041"/>
      <c r="EF36" s="2041"/>
      <c r="EG36" s="2041"/>
      <c r="EH36" s="2041"/>
      <c r="EI36" s="2041"/>
      <c r="EJ36" s="2041"/>
      <c r="EK36" s="2041"/>
      <c r="EL36" s="2041"/>
      <c r="EM36" s="2041"/>
      <c r="EN36" s="2041"/>
      <c r="EO36" s="2041"/>
      <c r="EP36" s="2041"/>
      <c r="EQ36" s="2041"/>
      <c r="ER36" s="2041"/>
      <c r="ES36" s="2041"/>
      <c r="ET36" s="2041"/>
      <c r="EU36" s="2041"/>
      <c r="EV36" s="2041"/>
      <c r="EW36" s="2041"/>
      <c r="EX36" s="2041"/>
      <c r="EY36" s="2041"/>
      <c r="EZ36" s="2041"/>
      <c r="FA36" s="2041"/>
      <c r="FB36" s="2041"/>
    </row>
    <row r="37" spans="2:158" s="1288" customFormat="1" ht="21.75" customHeight="1">
      <c r="B37" s="2033"/>
      <c r="C37" s="2078"/>
      <c r="D37" s="2048" t="s">
        <v>48</v>
      </c>
      <c r="E37" s="386">
        <v>500.22018099999997</v>
      </c>
      <c r="F37" s="74">
        <v>473.72579400000006</v>
      </c>
      <c r="G37" s="74">
        <v>488.59283799999992</v>
      </c>
      <c r="H37" s="74">
        <v>497.64758499999999</v>
      </c>
      <c r="I37" s="74">
        <v>531.31544999999994</v>
      </c>
      <c r="J37" s="74">
        <v>523.34632999999985</v>
      </c>
      <c r="K37" s="74">
        <v>525.19423800000004</v>
      </c>
      <c r="L37" s="74">
        <v>516.58281299999999</v>
      </c>
      <c r="M37" s="74">
        <v>515.85702800000013</v>
      </c>
      <c r="N37" s="74">
        <v>511.42117899999988</v>
      </c>
      <c r="O37" s="74">
        <v>515.06350799999996</v>
      </c>
      <c r="P37" s="75">
        <v>536.68483200000003</v>
      </c>
      <c r="Q37" s="1004">
        <f t="shared" si="0"/>
        <v>6135.6517759999997</v>
      </c>
      <c r="R37" s="1126"/>
      <c r="S37" s="1047"/>
      <c r="T37" s="1047"/>
      <c r="U37" s="1048"/>
      <c r="V37" s="1048" t="s">
        <v>46</v>
      </c>
      <c r="W37" s="1048">
        <v>1.357348</v>
      </c>
      <c r="X37" s="1048">
        <v>1.3551899999999999</v>
      </c>
      <c r="Y37" s="1048">
        <v>1.1850149999999999</v>
      </c>
      <c r="Z37" s="1048">
        <v>0.677122</v>
      </c>
      <c r="AA37" s="1048">
        <v>1.2207699999999999</v>
      </c>
      <c r="AB37" s="1048">
        <v>1.356959</v>
      </c>
      <c r="AC37" s="1048">
        <v>1.1468560000000001</v>
      </c>
      <c r="AD37" s="1048">
        <v>1.2870159999999999</v>
      </c>
      <c r="AE37" s="1048">
        <v>1.3652470000000001</v>
      </c>
      <c r="AF37" s="1048">
        <v>1.225457</v>
      </c>
      <c r="AG37" s="1048">
        <v>1.2169160000000001</v>
      </c>
      <c r="AH37" s="1048">
        <v>0.93479500000000004</v>
      </c>
      <c r="AI37" s="1048">
        <v>14.328690999999999</v>
      </c>
      <c r="AJ37" s="1047"/>
      <c r="AK37" s="1047"/>
      <c r="AL37" s="1047"/>
      <c r="AM37" s="1047"/>
      <c r="AN37" s="1047"/>
      <c r="AO37" s="1047"/>
      <c r="AP37" s="1047"/>
      <c r="AQ37" s="1047"/>
      <c r="AR37" s="1047"/>
      <c r="AS37" s="1047"/>
      <c r="AT37" s="1047"/>
      <c r="AU37" s="1047"/>
      <c r="AV37" s="1047"/>
      <c r="AW37" s="1047"/>
      <c r="AX37" s="1047"/>
      <c r="AY37" s="1047"/>
      <c r="AZ37" s="1047"/>
      <c r="BA37" s="1047"/>
      <c r="BB37" s="1047"/>
      <c r="BC37" s="1047"/>
      <c r="BD37" s="2041"/>
      <c r="BE37" s="2041"/>
      <c r="BF37" s="2041"/>
      <c r="BG37" s="2041"/>
      <c r="BH37" s="2041"/>
      <c r="BI37" s="2041"/>
      <c r="BJ37" s="2041"/>
      <c r="BK37" s="2041"/>
      <c r="BL37" s="2041"/>
      <c r="BM37" s="2041"/>
      <c r="BN37" s="2041"/>
      <c r="BO37" s="2041"/>
      <c r="BP37" s="2041"/>
      <c r="BQ37" s="2041"/>
      <c r="BR37" s="2041"/>
      <c r="BS37" s="2041"/>
      <c r="BT37" s="2041"/>
      <c r="BU37" s="2041"/>
      <c r="BV37" s="2041"/>
      <c r="BW37" s="2041"/>
      <c r="BX37" s="2041"/>
      <c r="BY37" s="2041"/>
      <c r="BZ37" s="2041"/>
      <c r="CA37" s="2041"/>
      <c r="CB37" s="2041"/>
      <c r="CC37" s="2041"/>
      <c r="CD37" s="2041"/>
      <c r="CE37" s="2041"/>
      <c r="CF37" s="2041"/>
      <c r="CG37" s="2041"/>
      <c r="CH37" s="2041"/>
      <c r="CI37" s="2041"/>
      <c r="CJ37" s="2041"/>
      <c r="CK37" s="2041"/>
      <c r="CL37" s="2041"/>
      <c r="CM37" s="2041"/>
      <c r="CN37" s="2041"/>
      <c r="CO37" s="2041"/>
      <c r="CP37" s="2041"/>
      <c r="CQ37" s="2041"/>
      <c r="CR37" s="2041"/>
      <c r="CS37" s="2041"/>
      <c r="CT37" s="2041"/>
      <c r="CU37" s="2041"/>
      <c r="CV37" s="2041"/>
      <c r="CW37" s="2041"/>
      <c r="CX37" s="2041"/>
      <c r="CY37" s="2041"/>
      <c r="CZ37" s="2041"/>
      <c r="DA37" s="2041"/>
      <c r="DB37" s="2041"/>
      <c r="DC37" s="2041"/>
      <c r="DD37" s="2041"/>
      <c r="DE37" s="2041"/>
      <c r="DF37" s="2041"/>
      <c r="DG37" s="2041"/>
      <c r="DH37" s="2041"/>
      <c r="DI37" s="2041"/>
      <c r="DJ37" s="2041"/>
      <c r="DK37" s="2041"/>
      <c r="DL37" s="2041"/>
      <c r="DM37" s="2041"/>
      <c r="DN37" s="2041"/>
      <c r="DO37" s="2041"/>
      <c r="DP37" s="2041"/>
      <c r="DQ37" s="2041"/>
      <c r="DR37" s="2041"/>
      <c r="DS37" s="2041"/>
      <c r="DT37" s="2041"/>
      <c r="DU37" s="2041"/>
      <c r="DV37" s="2041"/>
      <c r="DW37" s="2041"/>
      <c r="DX37" s="2041"/>
      <c r="DY37" s="2041"/>
      <c r="DZ37" s="2041"/>
      <c r="EA37" s="2041"/>
      <c r="EB37" s="2041"/>
      <c r="EC37" s="2041"/>
      <c r="ED37" s="2041"/>
      <c r="EE37" s="2041"/>
      <c r="EF37" s="2041"/>
      <c r="EG37" s="2041"/>
      <c r="EH37" s="2041"/>
      <c r="EI37" s="2041"/>
      <c r="EJ37" s="2041"/>
      <c r="EK37" s="2041"/>
      <c r="EL37" s="2041"/>
      <c r="EM37" s="2041"/>
      <c r="EN37" s="2041"/>
      <c r="EO37" s="2041"/>
      <c r="EP37" s="2041"/>
      <c r="EQ37" s="2041"/>
      <c r="ER37" s="2041"/>
      <c r="ES37" s="2041"/>
      <c r="ET37" s="2041"/>
      <c r="EU37" s="2041"/>
      <c r="EV37" s="2041"/>
      <c r="EW37" s="2041"/>
      <c r="EX37" s="2041"/>
      <c r="EY37" s="2041"/>
      <c r="EZ37" s="2041"/>
      <c r="FA37" s="2041"/>
      <c r="FB37" s="2041"/>
    </row>
    <row r="38" spans="2:158" s="1288" customFormat="1" ht="21.75" customHeight="1">
      <c r="B38" s="2049">
        <v>9</v>
      </c>
      <c r="C38" s="2079" t="str">
        <f>+U39</f>
        <v>Empresa de Generación Eléctrica de Arequipa S.A.</v>
      </c>
      <c r="D38" s="2059" t="s">
        <v>44</v>
      </c>
      <c r="E38" s="2064"/>
      <c r="F38" s="2065"/>
      <c r="G38" s="2065"/>
      <c r="H38" s="2065"/>
      <c r="I38" s="2065"/>
      <c r="J38" s="2065"/>
      <c r="K38" s="2065"/>
      <c r="L38" s="2065"/>
      <c r="M38" s="2065"/>
      <c r="N38" s="2065"/>
      <c r="O38" s="2065"/>
      <c r="P38" s="2068"/>
      <c r="Q38" s="995">
        <f t="shared" si="0"/>
        <v>0</v>
      </c>
      <c r="R38" s="1126"/>
      <c r="S38" s="1047"/>
      <c r="T38" s="1047"/>
      <c r="U38" s="1048"/>
      <c r="V38" s="1048" t="s">
        <v>48</v>
      </c>
      <c r="W38" s="1048">
        <v>500.22018099999997</v>
      </c>
      <c r="X38" s="1048">
        <v>473.72579400000006</v>
      </c>
      <c r="Y38" s="1048">
        <v>488.59283799999992</v>
      </c>
      <c r="Z38" s="1048">
        <v>497.64758499999999</v>
      </c>
      <c r="AA38" s="1048">
        <v>531.31544999999994</v>
      </c>
      <c r="AB38" s="1048">
        <v>523.34632999999985</v>
      </c>
      <c r="AC38" s="1048">
        <v>525.19423800000004</v>
      </c>
      <c r="AD38" s="1048">
        <v>516.58281299999999</v>
      </c>
      <c r="AE38" s="1048">
        <v>515.85702800000013</v>
      </c>
      <c r="AF38" s="1048">
        <v>511.42117899999988</v>
      </c>
      <c r="AG38" s="1048">
        <v>515.06350799999996</v>
      </c>
      <c r="AH38" s="1048">
        <v>536.68483200000003</v>
      </c>
      <c r="AI38" s="1048">
        <v>6135.6517760000006</v>
      </c>
      <c r="AJ38" s="1047"/>
      <c r="AK38" s="1047"/>
      <c r="AL38" s="1047"/>
      <c r="AM38" s="1047"/>
      <c r="AN38" s="1047"/>
      <c r="AO38" s="1047"/>
      <c r="AP38" s="1047"/>
      <c r="AQ38" s="1047"/>
      <c r="AR38" s="1047"/>
      <c r="AS38" s="1047"/>
      <c r="AT38" s="1047"/>
      <c r="AU38" s="1047"/>
      <c r="AV38" s="1047"/>
      <c r="AW38" s="1047"/>
      <c r="AX38" s="1047"/>
      <c r="AY38" s="1047"/>
      <c r="AZ38" s="1047"/>
      <c r="BA38" s="1047"/>
      <c r="BB38" s="1047"/>
      <c r="BC38" s="1047"/>
      <c r="BD38" s="2041"/>
      <c r="BE38" s="2041"/>
      <c r="BF38" s="2041"/>
      <c r="BG38" s="2041"/>
      <c r="BH38" s="2041"/>
      <c r="BI38" s="2041"/>
      <c r="BJ38" s="2041"/>
      <c r="BK38" s="2041"/>
      <c r="BL38" s="2041"/>
      <c r="BM38" s="2041"/>
      <c r="BN38" s="2041"/>
      <c r="BO38" s="2041"/>
      <c r="BP38" s="2041"/>
      <c r="BQ38" s="2041"/>
      <c r="BR38" s="2041"/>
      <c r="BS38" s="2041"/>
      <c r="BT38" s="2041"/>
      <c r="BU38" s="2041"/>
      <c r="BV38" s="2041"/>
      <c r="BW38" s="2041"/>
      <c r="BX38" s="2041"/>
      <c r="BY38" s="2041"/>
      <c r="BZ38" s="2041"/>
      <c r="CA38" s="2041"/>
      <c r="CB38" s="2041"/>
      <c r="CC38" s="2041"/>
      <c r="CD38" s="2041"/>
      <c r="CE38" s="2041"/>
      <c r="CF38" s="2041"/>
      <c r="CG38" s="2041"/>
      <c r="CH38" s="2041"/>
      <c r="CI38" s="2041"/>
      <c r="CJ38" s="2041"/>
      <c r="CK38" s="2041"/>
      <c r="CL38" s="2041"/>
      <c r="CM38" s="2041"/>
      <c r="CN38" s="2041"/>
      <c r="CO38" s="2041"/>
      <c r="CP38" s="2041"/>
      <c r="CQ38" s="2041"/>
      <c r="CR38" s="2041"/>
      <c r="CS38" s="2041"/>
      <c r="CT38" s="2041"/>
      <c r="CU38" s="2041"/>
      <c r="CV38" s="2041"/>
      <c r="CW38" s="2041"/>
      <c r="CX38" s="2041"/>
      <c r="CY38" s="2041"/>
      <c r="CZ38" s="2041"/>
      <c r="DA38" s="2041"/>
      <c r="DB38" s="2041"/>
      <c r="DC38" s="2041"/>
      <c r="DD38" s="2041"/>
      <c r="DE38" s="2041"/>
      <c r="DF38" s="2041"/>
      <c r="DG38" s="2041"/>
      <c r="DH38" s="2041"/>
      <c r="DI38" s="2041"/>
      <c r="DJ38" s="2041"/>
      <c r="DK38" s="2041"/>
      <c r="DL38" s="2041"/>
      <c r="DM38" s="2041"/>
      <c r="DN38" s="2041"/>
      <c r="DO38" s="2041"/>
      <c r="DP38" s="2041"/>
      <c r="DQ38" s="2041"/>
      <c r="DR38" s="2041"/>
      <c r="DS38" s="2041"/>
      <c r="DT38" s="2041"/>
      <c r="DU38" s="2041"/>
      <c r="DV38" s="2041"/>
      <c r="DW38" s="2041"/>
      <c r="DX38" s="2041"/>
      <c r="DY38" s="2041"/>
      <c r="DZ38" s="2041"/>
      <c r="EA38" s="2041"/>
      <c r="EB38" s="2041"/>
      <c r="EC38" s="2041"/>
      <c r="ED38" s="2041"/>
      <c r="EE38" s="2041"/>
      <c r="EF38" s="2041"/>
      <c r="EG38" s="2041"/>
      <c r="EH38" s="2041"/>
      <c r="EI38" s="2041"/>
      <c r="EJ38" s="2041"/>
      <c r="EK38" s="2041"/>
      <c r="EL38" s="2041"/>
      <c r="EM38" s="2041"/>
      <c r="EN38" s="2041"/>
      <c r="EO38" s="2041"/>
      <c r="EP38" s="2041"/>
      <c r="EQ38" s="2041"/>
      <c r="ER38" s="2041"/>
      <c r="ES38" s="2041"/>
      <c r="ET38" s="2041"/>
      <c r="EU38" s="2041"/>
      <c r="EV38" s="2041"/>
      <c r="EW38" s="2041"/>
      <c r="EX38" s="2041"/>
      <c r="EY38" s="2041"/>
      <c r="EZ38" s="2041"/>
      <c r="FA38" s="2041"/>
      <c r="FB38" s="2041"/>
    </row>
    <row r="39" spans="2:158" s="1288" customFormat="1" ht="21.75" customHeight="1">
      <c r="B39" s="2033"/>
      <c r="C39" s="2080"/>
      <c r="D39" s="2063" t="s">
        <v>45</v>
      </c>
      <c r="E39" s="2081"/>
      <c r="F39" s="2082"/>
      <c r="G39" s="2082">
        <v>2.1624999999999998E-2</v>
      </c>
      <c r="H39" s="2082">
        <v>2.5693500000000001E-2</v>
      </c>
      <c r="I39" s="2082">
        <v>2.5674700000000002E-2</v>
      </c>
      <c r="J39" s="2082">
        <v>2.7864300000000002E-2</v>
      </c>
      <c r="K39" s="2082">
        <v>2.8283599999999999E-2</v>
      </c>
      <c r="L39" s="2082">
        <v>2.7201900000000001E-2</v>
      </c>
      <c r="M39" s="2082">
        <v>2.7043399999999999E-2</v>
      </c>
      <c r="N39" s="2082">
        <v>2.63386E-2</v>
      </c>
      <c r="O39" s="2082">
        <v>2.5418799999999998E-2</v>
      </c>
      <c r="P39" s="2083">
        <v>2.6675899999999999E-2</v>
      </c>
      <c r="Q39" s="72">
        <f t="shared" si="0"/>
        <v>0.26181969999999999</v>
      </c>
      <c r="R39" s="1126"/>
      <c r="S39" s="1047"/>
      <c r="T39" s="1047"/>
      <c r="U39" s="1048" t="s">
        <v>331</v>
      </c>
      <c r="V39" s="1048" t="s">
        <v>44</v>
      </c>
      <c r="W39" s="1048"/>
      <c r="X39" s="1048"/>
      <c r="Y39" s="1048"/>
      <c r="Z39" s="1048"/>
      <c r="AA39" s="1048"/>
      <c r="AB39" s="1048"/>
      <c r="AC39" s="1048"/>
      <c r="AD39" s="1048"/>
      <c r="AE39" s="1048"/>
      <c r="AF39" s="1048"/>
      <c r="AG39" s="1048"/>
      <c r="AH39" s="1048"/>
      <c r="AI39" s="1048"/>
      <c r="AJ39" s="1047"/>
      <c r="AK39" s="1047"/>
      <c r="AL39" s="1047"/>
      <c r="AM39" s="1047"/>
      <c r="AN39" s="1047"/>
      <c r="AO39" s="1047"/>
      <c r="AP39" s="1047"/>
      <c r="AQ39" s="1047"/>
      <c r="AR39" s="1047"/>
      <c r="AS39" s="1047"/>
      <c r="AT39" s="1047"/>
      <c r="AU39" s="1047"/>
      <c r="AV39" s="1047"/>
      <c r="AW39" s="1047"/>
      <c r="AX39" s="1047"/>
      <c r="AY39" s="1047"/>
      <c r="AZ39" s="1047"/>
      <c r="BA39" s="1047"/>
      <c r="BB39" s="1047"/>
      <c r="BC39" s="1047"/>
      <c r="BD39" s="2041"/>
      <c r="BE39" s="2041"/>
      <c r="BF39" s="2041"/>
      <c r="BG39" s="2041"/>
      <c r="BH39" s="2041"/>
      <c r="BI39" s="2041"/>
      <c r="BJ39" s="2041"/>
      <c r="BK39" s="2041"/>
      <c r="BL39" s="2041"/>
      <c r="BM39" s="2041"/>
      <c r="BN39" s="2041"/>
      <c r="BO39" s="2041"/>
      <c r="BP39" s="2041"/>
      <c r="BQ39" s="2041"/>
      <c r="BR39" s="2041"/>
      <c r="BS39" s="2041"/>
      <c r="BT39" s="2041"/>
      <c r="BU39" s="2041"/>
      <c r="BV39" s="2041"/>
      <c r="BW39" s="2041"/>
      <c r="BX39" s="2041"/>
      <c r="BY39" s="2041"/>
      <c r="BZ39" s="2041"/>
      <c r="CA39" s="2041"/>
      <c r="CB39" s="2041"/>
      <c r="CC39" s="2041"/>
      <c r="CD39" s="2041"/>
      <c r="CE39" s="2041"/>
      <c r="CF39" s="2041"/>
      <c r="CG39" s="2041"/>
      <c r="CH39" s="2041"/>
      <c r="CI39" s="2041"/>
      <c r="CJ39" s="2041"/>
      <c r="CK39" s="2041"/>
      <c r="CL39" s="2041"/>
      <c r="CM39" s="2041"/>
      <c r="CN39" s="2041"/>
      <c r="CO39" s="2041"/>
      <c r="CP39" s="2041"/>
      <c r="CQ39" s="2041"/>
      <c r="CR39" s="2041"/>
      <c r="CS39" s="2041"/>
      <c r="CT39" s="2041"/>
      <c r="CU39" s="2041"/>
      <c r="CV39" s="2041"/>
      <c r="CW39" s="2041"/>
      <c r="CX39" s="2041"/>
      <c r="CY39" s="2041"/>
      <c r="CZ39" s="2041"/>
      <c r="DA39" s="2041"/>
      <c r="DB39" s="2041"/>
      <c r="DC39" s="2041"/>
      <c r="DD39" s="2041"/>
      <c r="DE39" s="2041"/>
      <c r="DF39" s="2041"/>
      <c r="DG39" s="2041"/>
      <c r="DH39" s="2041"/>
      <c r="DI39" s="2041"/>
      <c r="DJ39" s="2041"/>
      <c r="DK39" s="2041"/>
      <c r="DL39" s="2041"/>
      <c r="DM39" s="2041"/>
      <c r="DN39" s="2041"/>
      <c r="DO39" s="2041"/>
      <c r="DP39" s="2041"/>
      <c r="DQ39" s="2041"/>
      <c r="DR39" s="2041"/>
      <c r="DS39" s="2041"/>
      <c r="DT39" s="2041"/>
      <c r="DU39" s="2041"/>
      <c r="DV39" s="2041"/>
      <c r="DW39" s="2041"/>
      <c r="DX39" s="2041"/>
      <c r="DY39" s="2041"/>
      <c r="DZ39" s="2041"/>
      <c r="EA39" s="2041"/>
      <c r="EB39" s="2041"/>
      <c r="EC39" s="2041"/>
      <c r="ED39" s="2041"/>
      <c r="EE39" s="2041"/>
      <c r="EF39" s="2041"/>
      <c r="EG39" s="2041"/>
      <c r="EH39" s="2041"/>
      <c r="EI39" s="2041"/>
      <c r="EJ39" s="2041"/>
      <c r="EK39" s="2041"/>
      <c r="EL39" s="2041"/>
      <c r="EM39" s="2041"/>
      <c r="EN39" s="2041"/>
      <c r="EO39" s="2041"/>
      <c r="EP39" s="2041"/>
      <c r="EQ39" s="2041"/>
      <c r="ER39" s="2041"/>
      <c r="ES39" s="2041"/>
      <c r="ET39" s="2041"/>
      <c r="EU39" s="2041"/>
      <c r="EV39" s="2041"/>
      <c r="EW39" s="2041"/>
      <c r="EX39" s="2041"/>
      <c r="EY39" s="2041"/>
      <c r="EZ39" s="2041"/>
      <c r="FA39" s="2041"/>
      <c r="FB39" s="2041"/>
    </row>
    <row r="40" spans="2:158" s="1288" customFormat="1" ht="21.75" customHeight="1">
      <c r="B40" s="2033"/>
      <c r="C40" s="2080"/>
      <c r="D40" s="2063" t="s">
        <v>46</v>
      </c>
      <c r="E40" s="2084">
        <v>4.2104891000000002</v>
      </c>
      <c r="F40" s="2085">
        <v>3.9206887999999998</v>
      </c>
      <c r="G40" s="2085">
        <v>4.2944260999999999</v>
      </c>
      <c r="H40" s="2085">
        <v>4.1333041999999995</v>
      </c>
      <c r="I40" s="2085">
        <v>4.2551859000000007</v>
      </c>
      <c r="J40" s="2065">
        <v>4.1037171000000008</v>
      </c>
      <c r="K40" s="2065">
        <v>3.8407342000000009</v>
      </c>
      <c r="L40" s="2065">
        <v>3.958606899999999</v>
      </c>
      <c r="M40" s="2065">
        <v>3.9541100999999998</v>
      </c>
      <c r="N40" s="2065">
        <v>3.8539526999999998</v>
      </c>
      <c r="O40" s="2065">
        <v>3.6099673999999999</v>
      </c>
      <c r="P40" s="2070">
        <v>3.9657406999999991</v>
      </c>
      <c r="Q40" s="72">
        <f t="shared" si="0"/>
        <v>48.100923199999997</v>
      </c>
      <c r="R40" s="1126"/>
      <c r="S40" s="1047"/>
      <c r="T40" s="1047"/>
      <c r="U40" s="1048"/>
      <c r="V40" s="1048" t="s">
        <v>45</v>
      </c>
      <c r="W40" s="1048"/>
      <c r="X40" s="1048"/>
      <c r="Y40" s="1048">
        <v>2.1624999999999998E-2</v>
      </c>
      <c r="Z40" s="1048">
        <v>2.5693500000000001E-2</v>
      </c>
      <c r="AA40" s="1048">
        <v>2.5674700000000002E-2</v>
      </c>
      <c r="AB40" s="1048">
        <v>2.7864300000000002E-2</v>
      </c>
      <c r="AC40" s="1048">
        <v>2.8283599999999999E-2</v>
      </c>
      <c r="AD40" s="1048">
        <v>2.7201900000000001E-2</v>
      </c>
      <c r="AE40" s="1048">
        <v>2.7043399999999999E-2</v>
      </c>
      <c r="AF40" s="1048">
        <v>2.63386E-2</v>
      </c>
      <c r="AG40" s="1048">
        <v>2.5418799999999998E-2</v>
      </c>
      <c r="AH40" s="1048">
        <v>2.6675899999999999E-2</v>
      </c>
      <c r="AI40" s="1048">
        <v>0.26181969999999999</v>
      </c>
      <c r="AJ40" s="1047"/>
      <c r="AK40" s="1047"/>
      <c r="AL40" s="1047"/>
      <c r="AM40" s="1047"/>
      <c r="AN40" s="1047"/>
      <c r="AO40" s="1047"/>
      <c r="AP40" s="1047"/>
      <c r="AQ40" s="1047"/>
      <c r="AR40" s="1047"/>
      <c r="AS40" s="1047"/>
      <c r="AT40" s="1047"/>
      <c r="AU40" s="1047"/>
      <c r="AV40" s="1047"/>
      <c r="AW40" s="1047"/>
      <c r="AX40" s="1047"/>
      <c r="AY40" s="1047"/>
      <c r="AZ40" s="1047"/>
      <c r="BA40" s="1047"/>
      <c r="BB40" s="1047"/>
      <c r="BC40" s="1047"/>
      <c r="BD40" s="2041"/>
      <c r="BE40" s="2041"/>
      <c r="BF40" s="2041"/>
      <c r="BG40" s="2041"/>
      <c r="BH40" s="2041"/>
      <c r="BI40" s="2041"/>
      <c r="BJ40" s="2041"/>
      <c r="BK40" s="2041"/>
      <c r="BL40" s="2041"/>
      <c r="BM40" s="2041"/>
      <c r="BN40" s="2041"/>
      <c r="BO40" s="2041"/>
      <c r="BP40" s="2041"/>
      <c r="BQ40" s="2041"/>
      <c r="BR40" s="2041"/>
      <c r="BS40" s="2041"/>
      <c r="BT40" s="2041"/>
      <c r="BU40" s="2041"/>
      <c r="BV40" s="2041"/>
      <c r="BW40" s="2041"/>
      <c r="BX40" s="2041"/>
      <c r="BY40" s="2041"/>
      <c r="BZ40" s="2041"/>
      <c r="CA40" s="2041"/>
      <c r="CB40" s="2041"/>
      <c r="CC40" s="2041"/>
      <c r="CD40" s="2041"/>
      <c r="CE40" s="2041"/>
      <c r="CF40" s="2041"/>
      <c r="CG40" s="2041"/>
      <c r="CH40" s="2041"/>
      <c r="CI40" s="2041"/>
      <c r="CJ40" s="2041"/>
      <c r="CK40" s="2041"/>
      <c r="CL40" s="2041"/>
      <c r="CM40" s="2041"/>
      <c r="CN40" s="2041"/>
      <c r="CO40" s="2041"/>
      <c r="CP40" s="2041"/>
      <c r="CQ40" s="2041"/>
      <c r="CR40" s="2041"/>
      <c r="CS40" s="2041"/>
      <c r="CT40" s="2041"/>
      <c r="CU40" s="2041"/>
      <c r="CV40" s="2041"/>
      <c r="CW40" s="2041"/>
      <c r="CX40" s="2041"/>
      <c r="CY40" s="2041"/>
      <c r="CZ40" s="2041"/>
      <c r="DA40" s="2041"/>
      <c r="DB40" s="2041"/>
      <c r="DC40" s="2041"/>
      <c r="DD40" s="2041"/>
      <c r="DE40" s="2041"/>
      <c r="DF40" s="2041"/>
      <c r="DG40" s="2041"/>
      <c r="DH40" s="2041"/>
      <c r="DI40" s="2041"/>
      <c r="DJ40" s="2041"/>
      <c r="DK40" s="2041"/>
      <c r="DL40" s="2041"/>
      <c r="DM40" s="2041"/>
      <c r="DN40" s="2041"/>
      <c r="DO40" s="2041"/>
      <c r="DP40" s="2041"/>
      <c r="DQ40" s="2041"/>
      <c r="DR40" s="2041"/>
      <c r="DS40" s="2041"/>
      <c r="DT40" s="2041"/>
      <c r="DU40" s="2041"/>
      <c r="DV40" s="2041"/>
      <c r="DW40" s="2041"/>
      <c r="DX40" s="2041"/>
      <c r="DY40" s="2041"/>
      <c r="DZ40" s="2041"/>
      <c r="EA40" s="2041"/>
      <c r="EB40" s="2041"/>
      <c r="EC40" s="2041"/>
      <c r="ED40" s="2041"/>
      <c r="EE40" s="2041"/>
      <c r="EF40" s="2041"/>
      <c r="EG40" s="2041"/>
      <c r="EH40" s="2041"/>
      <c r="EI40" s="2041"/>
      <c r="EJ40" s="2041"/>
      <c r="EK40" s="2041"/>
      <c r="EL40" s="2041"/>
      <c r="EM40" s="2041"/>
      <c r="EN40" s="2041"/>
      <c r="EO40" s="2041"/>
      <c r="EP40" s="2041"/>
      <c r="EQ40" s="2041"/>
      <c r="ER40" s="2041"/>
      <c r="ES40" s="2041"/>
      <c r="ET40" s="2041"/>
      <c r="EU40" s="2041"/>
      <c r="EV40" s="2041"/>
      <c r="EW40" s="2041"/>
      <c r="EX40" s="2041"/>
      <c r="EY40" s="2041"/>
      <c r="EZ40" s="2041"/>
      <c r="FA40" s="2041"/>
      <c r="FB40" s="2041"/>
    </row>
    <row r="41" spans="2:158" s="1288" customFormat="1" ht="21.75" customHeight="1">
      <c r="B41" s="2033"/>
      <c r="C41" s="2086"/>
      <c r="D41" s="2048" t="s">
        <v>48</v>
      </c>
      <c r="E41" s="73">
        <v>4.2104891000000002</v>
      </c>
      <c r="F41" s="74">
        <v>3.9206887999999998</v>
      </c>
      <c r="G41" s="74">
        <v>4.3160510999999993</v>
      </c>
      <c r="H41" s="74">
        <v>4.1589976999999996</v>
      </c>
      <c r="I41" s="74">
        <v>4.2808606000000005</v>
      </c>
      <c r="J41" s="74">
        <v>4.1315814000000008</v>
      </c>
      <c r="K41" s="74">
        <v>3.8690178000000013</v>
      </c>
      <c r="L41" s="74">
        <v>3.9858087999999992</v>
      </c>
      <c r="M41" s="74">
        <v>3.9811534999999996</v>
      </c>
      <c r="N41" s="74">
        <v>3.8802913000000001</v>
      </c>
      <c r="O41" s="74">
        <v>3.6353862000000001</v>
      </c>
      <c r="P41" s="75">
        <v>3.9924165999999994</v>
      </c>
      <c r="Q41" s="1004">
        <f t="shared" si="0"/>
        <v>48.362742900000001</v>
      </c>
      <c r="R41" s="1126"/>
      <c r="S41" s="1047"/>
      <c r="T41" s="1047"/>
      <c r="U41" s="1048"/>
      <c r="V41" s="1048" t="s">
        <v>46</v>
      </c>
      <c r="W41" s="1048">
        <v>4.2104891000000002</v>
      </c>
      <c r="X41" s="1048">
        <v>3.9206887999999998</v>
      </c>
      <c r="Y41" s="1048">
        <v>4.2944260999999999</v>
      </c>
      <c r="Z41" s="1048">
        <v>4.1333041999999995</v>
      </c>
      <c r="AA41" s="1048">
        <v>4.2551859000000007</v>
      </c>
      <c r="AB41" s="1048">
        <v>4.1037171000000008</v>
      </c>
      <c r="AC41" s="1048">
        <v>3.8407342000000009</v>
      </c>
      <c r="AD41" s="1048">
        <v>3.958606899999999</v>
      </c>
      <c r="AE41" s="1048">
        <v>3.9541100999999998</v>
      </c>
      <c r="AF41" s="1048">
        <v>3.8539526999999998</v>
      </c>
      <c r="AG41" s="1048">
        <v>3.6099673999999999</v>
      </c>
      <c r="AH41" s="1048">
        <v>3.9657406999999991</v>
      </c>
      <c r="AI41" s="1048">
        <v>48.100923200000018</v>
      </c>
      <c r="AJ41" s="1047"/>
      <c r="AK41" s="1047"/>
      <c r="AL41" s="1047"/>
      <c r="AM41" s="1047"/>
      <c r="AN41" s="1047"/>
      <c r="AO41" s="1047"/>
      <c r="AP41" s="1047"/>
      <c r="AQ41" s="1047"/>
      <c r="AR41" s="1047"/>
      <c r="AS41" s="1047"/>
      <c r="AT41" s="1047"/>
      <c r="AU41" s="1047"/>
      <c r="AV41" s="1047"/>
      <c r="AW41" s="1047"/>
      <c r="AX41" s="1047"/>
      <c r="AY41" s="1047"/>
      <c r="AZ41" s="1047"/>
      <c r="BA41" s="1047"/>
      <c r="BB41" s="1047"/>
      <c r="BC41" s="1047"/>
      <c r="BD41" s="2041"/>
      <c r="BE41" s="2041"/>
      <c r="BF41" s="2041"/>
      <c r="BG41" s="2041"/>
      <c r="BH41" s="2041"/>
      <c r="BI41" s="2041"/>
      <c r="BJ41" s="2041"/>
      <c r="BK41" s="2041"/>
      <c r="BL41" s="2041"/>
      <c r="BM41" s="2041"/>
      <c r="BN41" s="2041"/>
      <c r="BO41" s="2041"/>
      <c r="BP41" s="2041"/>
      <c r="BQ41" s="2041"/>
      <c r="BR41" s="2041"/>
      <c r="BS41" s="2041"/>
      <c r="BT41" s="2041"/>
      <c r="BU41" s="2041"/>
      <c r="BV41" s="2041"/>
      <c r="BW41" s="2041"/>
      <c r="BX41" s="2041"/>
      <c r="BY41" s="2041"/>
      <c r="BZ41" s="2041"/>
      <c r="CA41" s="2041"/>
      <c r="CB41" s="2041"/>
      <c r="CC41" s="2041"/>
      <c r="CD41" s="2041"/>
      <c r="CE41" s="2041"/>
      <c r="CF41" s="2041"/>
      <c r="CG41" s="2041"/>
      <c r="CH41" s="2041"/>
      <c r="CI41" s="2041"/>
      <c r="CJ41" s="2041"/>
      <c r="CK41" s="2041"/>
      <c r="CL41" s="2041"/>
      <c r="CM41" s="2041"/>
      <c r="CN41" s="2041"/>
      <c r="CO41" s="2041"/>
      <c r="CP41" s="2041"/>
      <c r="CQ41" s="2041"/>
      <c r="CR41" s="2041"/>
      <c r="CS41" s="2041"/>
      <c r="CT41" s="2041"/>
      <c r="CU41" s="2041"/>
      <c r="CV41" s="2041"/>
      <c r="CW41" s="2041"/>
      <c r="CX41" s="2041"/>
      <c r="CY41" s="2041"/>
      <c r="CZ41" s="2041"/>
      <c r="DA41" s="2041"/>
      <c r="DB41" s="2041"/>
      <c r="DC41" s="2041"/>
      <c r="DD41" s="2041"/>
      <c r="DE41" s="2041"/>
      <c r="DF41" s="2041"/>
      <c r="DG41" s="2041"/>
      <c r="DH41" s="2041"/>
      <c r="DI41" s="2041"/>
      <c r="DJ41" s="2041"/>
      <c r="DK41" s="2041"/>
      <c r="DL41" s="2041"/>
      <c r="DM41" s="2041"/>
      <c r="DN41" s="2041"/>
      <c r="DO41" s="2041"/>
      <c r="DP41" s="2041"/>
      <c r="DQ41" s="2041"/>
      <c r="DR41" s="2041"/>
      <c r="DS41" s="2041"/>
      <c r="DT41" s="2041"/>
      <c r="DU41" s="2041"/>
      <c r="DV41" s="2041"/>
      <c r="DW41" s="2041"/>
      <c r="DX41" s="2041"/>
      <c r="DY41" s="2041"/>
      <c r="DZ41" s="2041"/>
      <c r="EA41" s="2041"/>
      <c r="EB41" s="2041"/>
      <c r="EC41" s="2041"/>
      <c r="ED41" s="2041"/>
      <c r="EE41" s="2041"/>
      <c r="EF41" s="2041"/>
      <c r="EG41" s="2041"/>
      <c r="EH41" s="2041"/>
      <c r="EI41" s="2041"/>
      <c r="EJ41" s="2041"/>
      <c r="EK41" s="2041"/>
      <c r="EL41" s="2041"/>
      <c r="EM41" s="2041"/>
      <c r="EN41" s="2041"/>
      <c r="EO41" s="2041"/>
      <c r="EP41" s="2041"/>
      <c r="EQ41" s="2041"/>
      <c r="ER41" s="2041"/>
      <c r="ES41" s="2041"/>
      <c r="ET41" s="2041"/>
      <c r="EU41" s="2041"/>
      <c r="EV41" s="2041"/>
      <c r="EW41" s="2041"/>
      <c r="EX41" s="2041"/>
      <c r="EY41" s="2041"/>
      <c r="EZ41" s="2041"/>
      <c r="FA41" s="2041"/>
      <c r="FB41" s="2041"/>
    </row>
    <row r="42" spans="2:158" s="1288" customFormat="1" ht="21.75" customHeight="1">
      <c r="B42" s="2049">
        <v>10</v>
      </c>
      <c r="C42" s="2079" t="str">
        <f t="shared" ref="C42" si="1">+U43</f>
        <v>Empresa de Generación Eléctrica del Sur S.A.</v>
      </c>
      <c r="D42" s="2059" t="s">
        <v>44</v>
      </c>
      <c r="E42" s="2069"/>
      <c r="F42" s="2071"/>
      <c r="G42" s="2071"/>
      <c r="H42" s="2071"/>
      <c r="I42" s="2071"/>
      <c r="J42" s="2071"/>
      <c r="K42" s="2071"/>
      <c r="L42" s="2071"/>
      <c r="M42" s="2071"/>
      <c r="N42" s="2071"/>
      <c r="O42" s="2071"/>
      <c r="P42" s="2072"/>
      <c r="Q42" s="995">
        <f t="shared" ref="Q42:Q73" si="2">SUM(E42:P42)</f>
        <v>0</v>
      </c>
      <c r="R42" s="1126"/>
      <c r="S42" s="1047"/>
      <c r="T42" s="1047"/>
      <c r="U42" s="1048"/>
      <c r="V42" s="1048" t="s">
        <v>48</v>
      </c>
      <c r="W42" s="1048">
        <v>4.2104891000000002</v>
      </c>
      <c r="X42" s="1048">
        <v>3.9206887999999998</v>
      </c>
      <c r="Y42" s="1048">
        <v>4.3160510999999993</v>
      </c>
      <c r="Z42" s="1048">
        <v>4.1589976999999996</v>
      </c>
      <c r="AA42" s="1048">
        <v>4.2808606000000005</v>
      </c>
      <c r="AB42" s="1048">
        <v>4.1315814000000008</v>
      </c>
      <c r="AC42" s="1048">
        <v>3.8690178000000013</v>
      </c>
      <c r="AD42" s="1048">
        <v>3.9858087999999992</v>
      </c>
      <c r="AE42" s="1048">
        <v>3.9811534999999996</v>
      </c>
      <c r="AF42" s="1048">
        <v>3.8802913000000001</v>
      </c>
      <c r="AG42" s="1048">
        <v>3.6353862000000001</v>
      </c>
      <c r="AH42" s="1048">
        <v>3.9924165999999994</v>
      </c>
      <c r="AI42" s="1048">
        <v>48.362742900000029</v>
      </c>
      <c r="AJ42" s="1047"/>
      <c r="AK42" s="1047"/>
      <c r="AL42" s="1047"/>
      <c r="AM42" s="1047"/>
      <c r="AN42" s="1047"/>
      <c r="AO42" s="1047"/>
      <c r="AP42" s="1047"/>
      <c r="AQ42" s="1047"/>
      <c r="AR42" s="1047"/>
      <c r="AS42" s="1047"/>
      <c r="AT42" s="1047"/>
      <c r="AU42" s="1047"/>
      <c r="AV42" s="1047"/>
      <c r="AW42" s="1047"/>
      <c r="AX42" s="1047"/>
      <c r="AY42" s="1047"/>
      <c r="AZ42" s="1047"/>
      <c r="BA42" s="1047"/>
      <c r="BB42" s="1047"/>
      <c r="BC42" s="1047"/>
      <c r="BD42" s="2041"/>
      <c r="BE42" s="2041"/>
      <c r="BF42" s="2041"/>
      <c r="BG42" s="2041"/>
      <c r="BH42" s="2041"/>
      <c r="BI42" s="2041"/>
      <c r="BJ42" s="2041"/>
      <c r="BK42" s="2041"/>
      <c r="BL42" s="2041"/>
      <c r="BM42" s="2041"/>
      <c r="BN42" s="2041"/>
      <c r="BO42" s="2041"/>
      <c r="BP42" s="2041"/>
      <c r="BQ42" s="2041"/>
      <c r="BR42" s="2041"/>
      <c r="BS42" s="2041"/>
      <c r="BT42" s="2041"/>
      <c r="BU42" s="2041"/>
      <c r="BV42" s="2041"/>
      <c r="BW42" s="2041"/>
      <c r="BX42" s="2041"/>
      <c r="BY42" s="2041"/>
      <c r="BZ42" s="2041"/>
      <c r="CA42" s="2041"/>
      <c r="CB42" s="2041"/>
      <c r="CC42" s="2041"/>
      <c r="CD42" s="2041"/>
      <c r="CE42" s="2041"/>
      <c r="CF42" s="2041"/>
      <c r="CG42" s="2041"/>
      <c r="CH42" s="2041"/>
      <c r="CI42" s="2041"/>
      <c r="CJ42" s="2041"/>
      <c r="CK42" s="2041"/>
      <c r="CL42" s="2041"/>
      <c r="CM42" s="2041"/>
      <c r="CN42" s="2041"/>
      <c r="CO42" s="2041"/>
      <c r="CP42" s="2041"/>
      <c r="CQ42" s="2041"/>
      <c r="CR42" s="2041"/>
      <c r="CS42" s="2041"/>
      <c r="CT42" s="2041"/>
      <c r="CU42" s="2041"/>
      <c r="CV42" s="2041"/>
      <c r="CW42" s="2041"/>
      <c r="CX42" s="2041"/>
      <c r="CY42" s="2041"/>
      <c r="CZ42" s="2041"/>
      <c r="DA42" s="2041"/>
      <c r="DB42" s="2041"/>
      <c r="DC42" s="2041"/>
      <c r="DD42" s="2041"/>
      <c r="DE42" s="2041"/>
      <c r="DF42" s="2041"/>
      <c r="DG42" s="2041"/>
      <c r="DH42" s="2041"/>
      <c r="DI42" s="2041"/>
      <c r="DJ42" s="2041"/>
      <c r="DK42" s="2041"/>
      <c r="DL42" s="2041"/>
      <c r="DM42" s="2041"/>
      <c r="DN42" s="2041"/>
      <c r="DO42" s="2041"/>
      <c r="DP42" s="2041"/>
      <c r="DQ42" s="2041"/>
      <c r="DR42" s="2041"/>
      <c r="DS42" s="2041"/>
      <c r="DT42" s="2041"/>
      <c r="DU42" s="2041"/>
      <c r="DV42" s="2041"/>
      <c r="DW42" s="2041"/>
      <c r="DX42" s="2041"/>
      <c r="DY42" s="2041"/>
      <c r="DZ42" s="2041"/>
      <c r="EA42" s="2041"/>
      <c r="EB42" s="2041"/>
      <c r="EC42" s="2041"/>
      <c r="ED42" s="2041"/>
      <c r="EE42" s="2041"/>
      <c r="EF42" s="2041"/>
      <c r="EG42" s="2041"/>
      <c r="EH42" s="2041"/>
      <c r="EI42" s="2041"/>
      <c r="EJ42" s="2041"/>
      <c r="EK42" s="2041"/>
      <c r="EL42" s="2041"/>
      <c r="EM42" s="2041"/>
      <c r="EN42" s="2041"/>
      <c r="EO42" s="2041"/>
      <c r="EP42" s="2041"/>
      <c r="EQ42" s="2041"/>
      <c r="ER42" s="2041"/>
      <c r="ES42" s="2041"/>
      <c r="ET42" s="2041"/>
      <c r="EU42" s="2041"/>
      <c r="EV42" s="2041"/>
      <c r="EW42" s="2041"/>
      <c r="EX42" s="2041"/>
      <c r="EY42" s="2041"/>
      <c r="EZ42" s="2041"/>
      <c r="FA42" s="2041"/>
      <c r="FB42" s="2041"/>
    </row>
    <row r="43" spans="2:158" s="1288" customFormat="1" ht="21.75" customHeight="1">
      <c r="B43" s="2033"/>
      <c r="C43" s="2080"/>
      <c r="D43" s="2063" t="s">
        <v>45</v>
      </c>
      <c r="E43" s="2087"/>
      <c r="F43" s="2039"/>
      <c r="G43" s="2039"/>
      <c r="H43" s="2039"/>
      <c r="I43" s="2039"/>
      <c r="J43" s="2039"/>
      <c r="K43" s="2039"/>
      <c r="L43" s="2039"/>
      <c r="M43" s="2039"/>
      <c r="N43" s="2039"/>
      <c r="O43" s="2039"/>
      <c r="P43" s="2040"/>
      <c r="Q43" s="995">
        <f t="shared" si="2"/>
        <v>0</v>
      </c>
      <c r="R43" s="1126"/>
      <c r="S43" s="1047"/>
      <c r="T43" s="1047"/>
      <c r="U43" s="1048" t="s">
        <v>267</v>
      </c>
      <c r="V43" s="1048" t="s">
        <v>44</v>
      </c>
      <c r="W43" s="1048"/>
      <c r="X43" s="1048"/>
      <c r="Y43" s="1048"/>
      <c r="Z43" s="1048"/>
      <c r="AA43" s="1048"/>
      <c r="AB43" s="1048"/>
      <c r="AC43" s="1048"/>
      <c r="AD43" s="1048"/>
      <c r="AE43" s="1048"/>
      <c r="AF43" s="1048"/>
      <c r="AG43" s="1048"/>
      <c r="AH43" s="1048"/>
      <c r="AI43" s="1048"/>
      <c r="AJ43" s="1047"/>
      <c r="AK43" s="1047"/>
      <c r="AL43" s="1047"/>
      <c r="AM43" s="1047"/>
      <c r="AN43" s="1047"/>
      <c r="AO43" s="1047"/>
      <c r="AP43" s="1047"/>
      <c r="AQ43" s="1047"/>
      <c r="AR43" s="1047"/>
      <c r="AS43" s="1047"/>
      <c r="AT43" s="1047"/>
      <c r="AU43" s="1047"/>
      <c r="AV43" s="1047"/>
      <c r="AW43" s="1047"/>
      <c r="AX43" s="1047"/>
      <c r="AY43" s="1047"/>
      <c r="AZ43" s="1047"/>
      <c r="BA43" s="1047"/>
      <c r="BB43" s="1047"/>
      <c r="BC43" s="1047"/>
      <c r="BD43" s="2041"/>
      <c r="BE43" s="2041"/>
      <c r="BF43" s="2041"/>
      <c r="BG43" s="2041"/>
      <c r="BH43" s="2041"/>
      <c r="BI43" s="2041"/>
      <c r="BJ43" s="2041"/>
      <c r="BK43" s="2041"/>
      <c r="BL43" s="2041"/>
      <c r="BM43" s="2041"/>
      <c r="BN43" s="2041"/>
      <c r="BO43" s="2041"/>
      <c r="BP43" s="2041"/>
      <c r="BQ43" s="2041"/>
      <c r="BR43" s="2041"/>
      <c r="BS43" s="2041"/>
      <c r="BT43" s="2041"/>
      <c r="BU43" s="2041"/>
      <c r="BV43" s="2041"/>
      <c r="BW43" s="2041"/>
      <c r="BX43" s="2041"/>
      <c r="BY43" s="2041"/>
      <c r="BZ43" s="2041"/>
      <c r="CA43" s="2041"/>
      <c r="CB43" s="2041"/>
      <c r="CC43" s="2041"/>
      <c r="CD43" s="2041"/>
      <c r="CE43" s="2041"/>
      <c r="CF43" s="2041"/>
      <c r="CG43" s="2041"/>
      <c r="CH43" s="2041"/>
      <c r="CI43" s="2041"/>
      <c r="CJ43" s="2041"/>
      <c r="CK43" s="2041"/>
      <c r="CL43" s="2041"/>
      <c r="CM43" s="2041"/>
      <c r="CN43" s="2041"/>
      <c r="CO43" s="2041"/>
      <c r="CP43" s="2041"/>
      <c r="CQ43" s="2041"/>
      <c r="CR43" s="2041"/>
      <c r="CS43" s="2041"/>
      <c r="CT43" s="2041"/>
      <c r="CU43" s="2041"/>
      <c r="CV43" s="2041"/>
      <c r="CW43" s="2041"/>
      <c r="CX43" s="2041"/>
      <c r="CY43" s="2041"/>
      <c r="CZ43" s="2041"/>
      <c r="DA43" s="2041"/>
      <c r="DB43" s="2041"/>
      <c r="DC43" s="2041"/>
      <c r="DD43" s="2041"/>
      <c r="DE43" s="2041"/>
      <c r="DF43" s="2041"/>
      <c r="DG43" s="2041"/>
      <c r="DH43" s="2041"/>
      <c r="DI43" s="2041"/>
      <c r="DJ43" s="2041"/>
      <c r="DK43" s="2041"/>
      <c r="DL43" s="2041"/>
      <c r="DM43" s="2041"/>
      <c r="DN43" s="2041"/>
      <c r="DO43" s="2041"/>
      <c r="DP43" s="2041"/>
      <c r="DQ43" s="2041"/>
      <c r="DR43" s="2041"/>
      <c r="DS43" s="2041"/>
      <c r="DT43" s="2041"/>
      <c r="DU43" s="2041"/>
      <c r="DV43" s="2041"/>
      <c r="DW43" s="2041"/>
      <c r="DX43" s="2041"/>
      <c r="DY43" s="2041"/>
      <c r="DZ43" s="2041"/>
      <c r="EA43" s="2041"/>
      <c r="EB43" s="2041"/>
      <c r="EC43" s="2041"/>
      <c r="ED43" s="2041"/>
      <c r="EE43" s="2041"/>
      <c r="EF43" s="2041"/>
      <c r="EG43" s="2041"/>
      <c r="EH43" s="2041"/>
      <c r="EI43" s="2041"/>
      <c r="EJ43" s="2041"/>
      <c r="EK43" s="2041"/>
      <c r="EL43" s="2041"/>
      <c r="EM43" s="2041"/>
      <c r="EN43" s="2041"/>
      <c r="EO43" s="2041"/>
      <c r="EP43" s="2041"/>
      <c r="EQ43" s="2041"/>
      <c r="ER43" s="2041"/>
      <c r="ES43" s="2041"/>
      <c r="ET43" s="2041"/>
      <c r="EU43" s="2041"/>
      <c r="EV43" s="2041"/>
      <c r="EW43" s="2041"/>
      <c r="EX43" s="2041"/>
      <c r="EY43" s="2041"/>
      <c r="EZ43" s="2041"/>
      <c r="FA43" s="2041"/>
      <c r="FB43" s="2041"/>
    </row>
    <row r="44" spans="2:158" s="1288" customFormat="1" ht="21.75" customHeight="1">
      <c r="B44" s="2033"/>
      <c r="C44" s="2080"/>
      <c r="D44" s="2063" t="s">
        <v>46</v>
      </c>
      <c r="E44" s="1000">
        <v>1.0689417999999999</v>
      </c>
      <c r="F44" s="996">
        <v>1.1234754</v>
      </c>
      <c r="G44" s="996">
        <v>1.1642759999999996</v>
      </c>
      <c r="H44" s="996">
        <v>1.1801957000000001</v>
      </c>
      <c r="I44" s="996">
        <v>1.1365528000000003</v>
      </c>
      <c r="J44" s="996">
        <v>1.0571748000000001</v>
      </c>
      <c r="K44" s="996">
        <v>1.0005890000000002</v>
      </c>
      <c r="L44" s="996">
        <v>0.95662920000000018</v>
      </c>
      <c r="M44" s="996">
        <v>0.97408609999999995</v>
      </c>
      <c r="N44" s="2082">
        <v>1.0532201000000001</v>
      </c>
      <c r="O44" s="996">
        <v>1.0593055</v>
      </c>
      <c r="P44" s="2083">
        <v>1.3056077000000001</v>
      </c>
      <c r="Q44" s="72">
        <f t="shared" si="2"/>
        <v>13.0800541</v>
      </c>
      <c r="R44" s="1126"/>
      <c r="S44" s="1047"/>
      <c r="T44" s="1047"/>
      <c r="U44" s="1048"/>
      <c r="V44" s="1048" t="s">
        <v>45</v>
      </c>
      <c r="W44" s="1048"/>
      <c r="X44" s="1048"/>
      <c r="Y44" s="1048"/>
      <c r="Z44" s="1048"/>
      <c r="AA44" s="1048"/>
      <c r="AB44" s="1048"/>
      <c r="AC44" s="1048"/>
      <c r="AD44" s="1048"/>
      <c r="AE44" s="1048"/>
      <c r="AF44" s="1048"/>
      <c r="AG44" s="1048"/>
      <c r="AH44" s="1048"/>
      <c r="AI44" s="1048"/>
      <c r="AJ44" s="1047"/>
      <c r="AK44" s="1047"/>
      <c r="AL44" s="1047"/>
      <c r="AM44" s="1047"/>
      <c r="AN44" s="1047"/>
      <c r="AO44" s="1047"/>
      <c r="AP44" s="1047"/>
      <c r="AQ44" s="1047"/>
      <c r="AR44" s="1047"/>
      <c r="AS44" s="1047"/>
      <c r="AT44" s="1047"/>
      <c r="AU44" s="1047"/>
      <c r="AV44" s="1047"/>
      <c r="AW44" s="1047"/>
      <c r="AX44" s="1047"/>
      <c r="AY44" s="1047"/>
      <c r="AZ44" s="1047"/>
      <c r="BA44" s="1047"/>
      <c r="BB44" s="1047"/>
      <c r="BC44" s="1047"/>
      <c r="BD44" s="2041"/>
      <c r="BE44" s="2041"/>
      <c r="BF44" s="2041"/>
      <c r="BG44" s="2041"/>
      <c r="BH44" s="2041"/>
      <c r="BI44" s="2041"/>
      <c r="BJ44" s="2041"/>
      <c r="BK44" s="2041"/>
      <c r="BL44" s="2041"/>
      <c r="BM44" s="2041"/>
      <c r="BN44" s="2041"/>
      <c r="BO44" s="2041"/>
      <c r="BP44" s="2041"/>
      <c r="BQ44" s="2041"/>
      <c r="BR44" s="2041"/>
      <c r="BS44" s="2041"/>
      <c r="BT44" s="2041"/>
      <c r="BU44" s="2041"/>
      <c r="BV44" s="2041"/>
      <c r="BW44" s="2041"/>
      <c r="BX44" s="2041"/>
      <c r="BY44" s="2041"/>
      <c r="BZ44" s="2041"/>
      <c r="CA44" s="2041"/>
      <c r="CB44" s="2041"/>
      <c r="CC44" s="2041"/>
      <c r="CD44" s="2041"/>
      <c r="CE44" s="2041"/>
      <c r="CF44" s="2041"/>
      <c r="CG44" s="2041"/>
      <c r="CH44" s="2041"/>
      <c r="CI44" s="2041"/>
      <c r="CJ44" s="2041"/>
      <c r="CK44" s="2041"/>
      <c r="CL44" s="2041"/>
      <c r="CM44" s="2041"/>
      <c r="CN44" s="2041"/>
      <c r="CO44" s="2041"/>
      <c r="CP44" s="2041"/>
      <c r="CQ44" s="2041"/>
      <c r="CR44" s="2041"/>
      <c r="CS44" s="2041"/>
      <c r="CT44" s="2041"/>
      <c r="CU44" s="2041"/>
      <c r="CV44" s="2041"/>
      <c r="CW44" s="2041"/>
      <c r="CX44" s="2041"/>
      <c r="CY44" s="2041"/>
      <c r="CZ44" s="2041"/>
      <c r="DA44" s="2041"/>
      <c r="DB44" s="2041"/>
      <c r="DC44" s="2041"/>
      <c r="DD44" s="2041"/>
      <c r="DE44" s="2041"/>
      <c r="DF44" s="2041"/>
      <c r="DG44" s="2041"/>
      <c r="DH44" s="2041"/>
      <c r="DI44" s="2041"/>
      <c r="DJ44" s="2041"/>
      <c r="DK44" s="2041"/>
      <c r="DL44" s="2041"/>
      <c r="DM44" s="2041"/>
      <c r="DN44" s="2041"/>
      <c r="DO44" s="2041"/>
      <c r="DP44" s="2041"/>
      <c r="DQ44" s="2041"/>
      <c r="DR44" s="2041"/>
      <c r="DS44" s="2041"/>
      <c r="DT44" s="2041"/>
      <c r="DU44" s="2041"/>
      <c r="DV44" s="2041"/>
      <c r="DW44" s="2041"/>
      <c r="DX44" s="2041"/>
      <c r="DY44" s="2041"/>
      <c r="DZ44" s="2041"/>
      <c r="EA44" s="2041"/>
      <c r="EB44" s="2041"/>
      <c r="EC44" s="2041"/>
      <c r="ED44" s="2041"/>
      <c r="EE44" s="2041"/>
      <c r="EF44" s="2041"/>
      <c r="EG44" s="2041"/>
      <c r="EH44" s="2041"/>
      <c r="EI44" s="2041"/>
      <c r="EJ44" s="2041"/>
      <c r="EK44" s="2041"/>
      <c r="EL44" s="2041"/>
      <c r="EM44" s="2041"/>
      <c r="EN44" s="2041"/>
      <c r="EO44" s="2041"/>
      <c r="EP44" s="2041"/>
      <c r="EQ44" s="2041"/>
      <c r="ER44" s="2041"/>
      <c r="ES44" s="2041"/>
      <c r="ET44" s="2041"/>
      <c r="EU44" s="2041"/>
      <c r="EV44" s="2041"/>
      <c r="EW44" s="2041"/>
      <c r="EX44" s="2041"/>
      <c r="EY44" s="2041"/>
      <c r="EZ44" s="2041"/>
      <c r="FA44" s="2041"/>
      <c r="FB44" s="2041"/>
    </row>
    <row r="45" spans="2:158" s="1288" customFormat="1" ht="21.75" customHeight="1">
      <c r="B45" s="2033"/>
      <c r="C45" s="2086"/>
      <c r="D45" s="2048" t="s">
        <v>48</v>
      </c>
      <c r="E45" s="386">
        <v>1.0689417999999999</v>
      </c>
      <c r="F45" s="74">
        <v>1.1234754</v>
      </c>
      <c r="G45" s="74">
        <v>1.1642759999999996</v>
      </c>
      <c r="H45" s="74">
        <v>1.1801957000000001</v>
      </c>
      <c r="I45" s="74">
        <v>1.1365528000000003</v>
      </c>
      <c r="J45" s="74">
        <v>1.0571748000000001</v>
      </c>
      <c r="K45" s="74">
        <v>1.0005890000000002</v>
      </c>
      <c r="L45" s="74">
        <v>0.95662920000000018</v>
      </c>
      <c r="M45" s="74">
        <v>0.97408609999999995</v>
      </c>
      <c r="N45" s="74">
        <v>1.0532201000000001</v>
      </c>
      <c r="O45" s="74">
        <v>1.0593055</v>
      </c>
      <c r="P45" s="75">
        <v>1.3056077000000001</v>
      </c>
      <c r="Q45" s="1004">
        <f t="shared" si="2"/>
        <v>13.0800541</v>
      </c>
      <c r="R45" s="1126"/>
      <c r="S45" s="1047"/>
      <c r="T45" s="1047"/>
      <c r="U45" s="1048"/>
      <c r="V45" s="1048" t="s">
        <v>46</v>
      </c>
      <c r="W45" s="1048">
        <v>1.0689417999999999</v>
      </c>
      <c r="X45" s="1048">
        <v>1.1234754</v>
      </c>
      <c r="Y45" s="1048">
        <v>1.1642759999999996</v>
      </c>
      <c r="Z45" s="1048">
        <v>1.1801957000000001</v>
      </c>
      <c r="AA45" s="1048">
        <v>1.1365528000000003</v>
      </c>
      <c r="AB45" s="1048">
        <v>1.0571748000000001</v>
      </c>
      <c r="AC45" s="1048">
        <v>1.0005890000000002</v>
      </c>
      <c r="AD45" s="1048">
        <v>0.95662920000000018</v>
      </c>
      <c r="AE45" s="1048">
        <v>0.97408609999999995</v>
      </c>
      <c r="AF45" s="1048">
        <v>1.0532201000000001</v>
      </c>
      <c r="AG45" s="1048">
        <v>1.0593055</v>
      </c>
      <c r="AH45" s="1048">
        <v>1.3056077000000001</v>
      </c>
      <c r="AI45" s="1048">
        <v>13.0800541</v>
      </c>
      <c r="AJ45" s="1047"/>
      <c r="AK45" s="1047"/>
      <c r="AL45" s="1047"/>
      <c r="AM45" s="1047"/>
      <c r="AN45" s="1047"/>
      <c r="AO45" s="1047"/>
      <c r="AP45" s="1047"/>
      <c r="AQ45" s="1047"/>
      <c r="AR45" s="1047"/>
      <c r="AS45" s="1047"/>
      <c r="AT45" s="1047"/>
      <c r="AU45" s="1047"/>
      <c r="AV45" s="1047"/>
      <c r="AW45" s="1047"/>
      <c r="AX45" s="1047"/>
      <c r="AY45" s="1047"/>
      <c r="AZ45" s="1047"/>
      <c r="BA45" s="1047"/>
      <c r="BB45" s="1047"/>
      <c r="BC45" s="1047"/>
      <c r="BD45" s="2041"/>
      <c r="BE45" s="2041"/>
      <c r="BF45" s="2041"/>
      <c r="BG45" s="2041"/>
      <c r="BH45" s="2041"/>
      <c r="BI45" s="2041"/>
      <c r="BJ45" s="2041"/>
      <c r="BK45" s="2041"/>
      <c r="BL45" s="2041"/>
      <c r="BM45" s="2041"/>
      <c r="BN45" s="2041"/>
      <c r="BO45" s="2041"/>
      <c r="BP45" s="2041"/>
      <c r="BQ45" s="2041"/>
      <c r="BR45" s="2041"/>
      <c r="BS45" s="2041"/>
      <c r="BT45" s="2041"/>
      <c r="BU45" s="2041"/>
      <c r="BV45" s="2041"/>
      <c r="BW45" s="2041"/>
      <c r="BX45" s="2041"/>
      <c r="BY45" s="2041"/>
      <c r="BZ45" s="2041"/>
      <c r="CA45" s="2041"/>
      <c r="CB45" s="2041"/>
      <c r="CC45" s="2041"/>
      <c r="CD45" s="2041"/>
      <c r="CE45" s="2041"/>
      <c r="CF45" s="2041"/>
      <c r="CG45" s="2041"/>
      <c r="CH45" s="2041"/>
      <c r="CI45" s="2041"/>
      <c r="CJ45" s="2041"/>
      <c r="CK45" s="2041"/>
      <c r="CL45" s="2041"/>
      <c r="CM45" s="2041"/>
      <c r="CN45" s="2041"/>
      <c r="CO45" s="2041"/>
      <c r="CP45" s="2041"/>
      <c r="CQ45" s="2041"/>
      <c r="CR45" s="2041"/>
      <c r="CS45" s="2041"/>
      <c r="CT45" s="2041"/>
      <c r="CU45" s="2041"/>
      <c r="CV45" s="2041"/>
      <c r="CW45" s="2041"/>
      <c r="CX45" s="2041"/>
      <c r="CY45" s="2041"/>
      <c r="CZ45" s="2041"/>
      <c r="DA45" s="2041"/>
      <c r="DB45" s="2041"/>
      <c r="DC45" s="2041"/>
      <c r="DD45" s="2041"/>
      <c r="DE45" s="2041"/>
      <c r="DF45" s="2041"/>
      <c r="DG45" s="2041"/>
      <c r="DH45" s="2041"/>
      <c r="DI45" s="2041"/>
      <c r="DJ45" s="2041"/>
      <c r="DK45" s="2041"/>
      <c r="DL45" s="2041"/>
      <c r="DM45" s="2041"/>
      <c r="DN45" s="2041"/>
      <c r="DO45" s="2041"/>
      <c r="DP45" s="2041"/>
      <c r="DQ45" s="2041"/>
      <c r="DR45" s="2041"/>
      <c r="DS45" s="2041"/>
      <c r="DT45" s="2041"/>
      <c r="DU45" s="2041"/>
      <c r="DV45" s="2041"/>
      <c r="DW45" s="2041"/>
      <c r="DX45" s="2041"/>
      <c r="DY45" s="2041"/>
      <c r="DZ45" s="2041"/>
      <c r="EA45" s="2041"/>
      <c r="EB45" s="2041"/>
      <c r="EC45" s="2041"/>
      <c r="ED45" s="2041"/>
      <c r="EE45" s="2041"/>
      <c r="EF45" s="2041"/>
      <c r="EG45" s="2041"/>
      <c r="EH45" s="2041"/>
      <c r="EI45" s="2041"/>
      <c r="EJ45" s="2041"/>
      <c r="EK45" s="2041"/>
      <c r="EL45" s="2041"/>
      <c r="EM45" s="2041"/>
      <c r="EN45" s="2041"/>
      <c r="EO45" s="2041"/>
      <c r="EP45" s="2041"/>
      <c r="EQ45" s="2041"/>
      <c r="ER45" s="2041"/>
      <c r="ES45" s="2041"/>
      <c r="ET45" s="2041"/>
      <c r="EU45" s="2041"/>
      <c r="EV45" s="2041"/>
      <c r="EW45" s="2041"/>
      <c r="EX45" s="2041"/>
      <c r="EY45" s="2041"/>
      <c r="EZ45" s="2041"/>
      <c r="FA45" s="2041"/>
      <c r="FB45" s="2041"/>
    </row>
    <row r="46" spans="2:158" s="1288" customFormat="1" ht="21.75" customHeight="1">
      <c r="B46" s="2049">
        <v>11</v>
      </c>
      <c r="C46" s="2079" t="str">
        <f>+U47</f>
        <v>Empresa de Generación Eléctrica Machupicchu S.A.</v>
      </c>
      <c r="D46" s="2059" t="s">
        <v>44</v>
      </c>
      <c r="E46" s="2069">
        <v>20.8463016</v>
      </c>
      <c r="F46" s="2071">
        <v>22.604028599999996</v>
      </c>
      <c r="G46" s="2071">
        <v>24.947473199999994</v>
      </c>
      <c r="H46" s="2071">
        <v>22.027794300000004</v>
      </c>
      <c r="I46" s="2071">
        <v>24.907878499999995</v>
      </c>
      <c r="J46" s="2071">
        <v>21.6826206</v>
      </c>
      <c r="K46" s="2071">
        <v>21.677180700000001</v>
      </c>
      <c r="L46" s="2071">
        <v>24.969604500000003</v>
      </c>
      <c r="M46" s="2071">
        <v>24.274448999999997</v>
      </c>
      <c r="N46" s="998">
        <v>22.930401500000002</v>
      </c>
      <c r="O46" s="998">
        <v>24.111789100000006</v>
      </c>
      <c r="P46" s="999">
        <v>24.931114500000003</v>
      </c>
      <c r="Q46" s="995">
        <f t="shared" si="2"/>
        <v>279.91063609999998</v>
      </c>
      <c r="R46" s="1126"/>
      <c r="S46" s="1047"/>
      <c r="T46" s="1047"/>
      <c r="U46" s="1048"/>
      <c r="V46" s="1048" t="s">
        <v>48</v>
      </c>
      <c r="W46" s="1048">
        <v>1.0689417999999999</v>
      </c>
      <c r="X46" s="1048">
        <v>1.1234754</v>
      </c>
      <c r="Y46" s="1048">
        <v>1.1642759999999996</v>
      </c>
      <c r="Z46" s="1048">
        <v>1.1801957000000001</v>
      </c>
      <c r="AA46" s="1048">
        <v>1.1365528000000003</v>
      </c>
      <c r="AB46" s="1048">
        <v>1.0571748000000001</v>
      </c>
      <c r="AC46" s="1048">
        <v>1.0005890000000002</v>
      </c>
      <c r="AD46" s="1048">
        <v>0.95662920000000018</v>
      </c>
      <c r="AE46" s="1048">
        <v>0.97408609999999995</v>
      </c>
      <c r="AF46" s="1048">
        <v>1.0532201000000001</v>
      </c>
      <c r="AG46" s="1048">
        <v>1.0593055</v>
      </c>
      <c r="AH46" s="1048">
        <v>1.3056077000000001</v>
      </c>
      <c r="AI46" s="1048">
        <v>13.0800541</v>
      </c>
      <c r="AJ46" s="1047"/>
      <c r="AK46" s="1047"/>
      <c r="AL46" s="1047"/>
      <c r="AM46" s="1047"/>
      <c r="AN46" s="1047"/>
      <c r="AO46" s="1047"/>
      <c r="AP46" s="1047"/>
      <c r="AQ46" s="1047"/>
      <c r="AR46" s="1047"/>
      <c r="AS46" s="1047"/>
      <c r="AT46" s="1047"/>
      <c r="AU46" s="1047"/>
      <c r="AV46" s="1047"/>
      <c r="AW46" s="1047"/>
      <c r="AX46" s="1047"/>
      <c r="AY46" s="1047"/>
      <c r="AZ46" s="1047"/>
      <c r="BA46" s="1047"/>
      <c r="BB46" s="1047"/>
      <c r="BC46" s="1047"/>
      <c r="BD46" s="2041"/>
      <c r="BE46" s="2041"/>
      <c r="BF46" s="2041"/>
      <c r="BG46" s="2041"/>
      <c r="BH46" s="2041"/>
      <c r="BI46" s="2041"/>
      <c r="BJ46" s="2041"/>
      <c r="BK46" s="2041"/>
      <c r="BL46" s="2041"/>
      <c r="BM46" s="2041"/>
      <c r="BN46" s="2041"/>
      <c r="BO46" s="2041"/>
      <c r="BP46" s="2041"/>
      <c r="BQ46" s="2041"/>
      <c r="BR46" s="2041"/>
      <c r="BS46" s="2041"/>
      <c r="BT46" s="2041"/>
      <c r="BU46" s="2041"/>
      <c r="BV46" s="2041"/>
      <c r="BW46" s="2041"/>
      <c r="BX46" s="2041"/>
      <c r="BY46" s="2041"/>
      <c r="BZ46" s="2041"/>
      <c r="CA46" s="2041"/>
      <c r="CB46" s="2041"/>
      <c r="CC46" s="2041"/>
      <c r="CD46" s="2041"/>
      <c r="CE46" s="2041"/>
      <c r="CF46" s="2041"/>
      <c r="CG46" s="2041"/>
      <c r="CH46" s="2041"/>
      <c r="CI46" s="2041"/>
      <c r="CJ46" s="2041"/>
      <c r="CK46" s="2041"/>
      <c r="CL46" s="2041"/>
      <c r="CM46" s="2041"/>
      <c r="CN46" s="2041"/>
      <c r="CO46" s="2041"/>
      <c r="CP46" s="2041"/>
      <c r="CQ46" s="2041"/>
      <c r="CR46" s="2041"/>
      <c r="CS46" s="2041"/>
      <c r="CT46" s="2041"/>
      <c r="CU46" s="2041"/>
      <c r="CV46" s="2041"/>
      <c r="CW46" s="2041"/>
      <c r="CX46" s="2041"/>
      <c r="CY46" s="2041"/>
      <c r="CZ46" s="2041"/>
      <c r="DA46" s="2041"/>
      <c r="DB46" s="2041"/>
      <c r="DC46" s="2041"/>
      <c r="DD46" s="2041"/>
      <c r="DE46" s="2041"/>
      <c r="DF46" s="2041"/>
      <c r="DG46" s="2041"/>
      <c r="DH46" s="2041"/>
      <c r="DI46" s="2041"/>
      <c r="DJ46" s="2041"/>
      <c r="DK46" s="2041"/>
      <c r="DL46" s="2041"/>
      <c r="DM46" s="2041"/>
      <c r="DN46" s="2041"/>
      <c r="DO46" s="2041"/>
      <c r="DP46" s="2041"/>
      <c r="DQ46" s="2041"/>
      <c r="DR46" s="2041"/>
      <c r="DS46" s="2041"/>
      <c r="DT46" s="2041"/>
      <c r="DU46" s="2041"/>
      <c r="DV46" s="2041"/>
      <c r="DW46" s="2041"/>
      <c r="DX46" s="2041"/>
      <c r="DY46" s="2041"/>
      <c r="DZ46" s="2041"/>
      <c r="EA46" s="2041"/>
      <c r="EB46" s="2041"/>
      <c r="EC46" s="2041"/>
      <c r="ED46" s="2041"/>
      <c r="EE46" s="2041"/>
      <c r="EF46" s="2041"/>
      <c r="EG46" s="2041"/>
      <c r="EH46" s="2041"/>
      <c r="EI46" s="2041"/>
      <c r="EJ46" s="2041"/>
      <c r="EK46" s="2041"/>
      <c r="EL46" s="2041"/>
      <c r="EM46" s="2041"/>
      <c r="EN46" s="2041"/>
      <c r="EO46" s="2041"/>
      <c r="EP46" s="2041"/>
      <c r="EQ46" s="2041"/>
      <c r="ER46" s="2041"/>
      <c r="ES46" s="2041"/>
      <c r="ET46" s="2041"/>
      <c r="EU46" s="2041"/>
      <c r="EV46" s="2041"/>
      <c r="EW46" s="2041"/>
      <c r="EX46" s="2041"/>
      <c r="EY46" s="2041"/>
      <c r="EZ46" s="2041"/>
      <c r="FA46" s="2041"/>
      <c r="FB46" s="2041"/>
    </row>
    <row r="47" spans="2:158" s="1288" customFormat="1" ht="21.75" customHeight="1">
      <c r="B47" s="2033"/>
      <c r="C47" s="2080"/>
      <c r="D47" s="2063" t="s">
        <v>45</v>
      </c>
      <c r="E47" s="2069"/>
      <c r="F47" s="2065"/>
      <c r="G47" s="2065"/>
      <c r="H47" s="2065"/>
      <c r="I47" s="2065"/>
      <c r="J47" s="2065"/>
      <c r="K47" s="2065"/>
      <c r="L47" s="2065"/>
      <c r="M47" s="2065"/>
      <c r="N47" s="2065"/>
      <c r="O47" s="2065"/>
      <c r="P47" s="2068"/>
      <c r="Q47" s="995">
        <f t="shared" si="2"/>
        <v>0</v>
      </c>
      <c r="R47" s="1126"/>
      <c r="S47" s="1047"/>
      <c r="T47" s="1047"/>
      <c r="U47" s="1048" t="s">
        <v>332</v>
      </c>
      <c r="V47" s="1048" t="s">
        <v>44</v>
      </c>
      <c r="W47" s="1048">
        <v>20.8463016</v>
      </c>
      <c r="X47" s="1048">
        <v>22.604028599999996</v>
      </c>
      <c r="Y47" s="1048">
        <v>24.947473199999994</v>
      </c>
      <c r="Z47" s="1048">
        <v>22.027794300000004</v>
      </c>
      <c r="AA47" s="1048">
        <v>24.907878499999995</v>
      </c>
      <c r="AB47" s="1048">
        <v>21.6826206</v>
      </c>
      <c r="AC47" s="1048">
        <v>21.677180700000001</v>
      </c>
      <c r="AD47" s="1048">
        <v>24.969604500000003</v>
      </c>
      <c r="AE47" s="1048">
        <v>24.274448999999997</v>
      </c>
      <c r="AF47" s="1048">
        <v>22.930401500000002</v>
      </c>
      <c r="AG47" s="1048">
        <v>24.111789100000006</v>
      </c>
      <c r="AH47" s="1048">
        <v>24.931114500000003</v>
      </c>
      <c r="AI47" s="1048">
        <v>279.91063610000009</v>
      </c>
      <c r="AJ47" s="1047"/>
      <c r="AK47" s="1047"/>
      <c r="AL47" s="1047"/>
      <c r="AM47" s="1047"/>
      <c r="AN47" s="1047"/>
      <c r="AO47" s="1047"/>
      <c r="AP47" s="1047"/>
      <c r="AQ47" s="1047"/>
      <c r="AR47" s="1047"/>
      <c r="AS47" s="1047"/>
      <c r="AT47" s="1047"/>
      <c r="AU47" s="1047"/>
      <c r="AV47" s="1047"/>
      <c r="AW47" s="1047"/>
      <c r="AX47" s="1047"/>
      <c r="AY47" s="1047"/>
      <c r="AZ47" s="1047"/>
      <c r="BA47" s="1047"/>
      <c r="BB47" s="1047"/>
      <c r="BC47" s="1047"/>
      <c r="BD47" s="2041"/>
      <c r="BE47" s="2041"/>
      <c r="BF47" s="2041"/>
      <c r="BG47" s="2041"/>
      <c r="BH47" s="2041"/>
      <c r="BI47" s="2041"/>
      <c r="BJ47" s="2041"/>
      <c r="BK47" s="2041"/>
      <c r="BL47" s="2041"/>
      <c r="BM47" s="2041"/>
      <c r="BN47" s="2041"/>
      <c r="BO47" s="2041"/>
      <c r="BP47" s="2041"/>
      <c r="BQ47" s="2041"/>
      <c r="BR47" s="2041"/>
      <c r="BS47" s="2041"/>
      <c r="BT47" s="2041"/>
      <c r="BU47" s="2041"/>
      <c r="BV47" s="2041"/>
      <c r="BW47" s="2041"/>
      <c r="BX47" s="2041"/>
      <c r="BY47" s="2041"/>
      <c r="BZ47" s="2041"/>
      <c r="CA47" s="2041"/>
      <c r="CB47" s="2041"/>
      <c r="CC47" s="2041"/>
      <c r="CD47" s="2041"/>
      <c r="CE47" s="2041"/>
      <c r="CF47" s="2041"/>
      <c r="CG47" s="2041"/>
      <c r="CH47" s="2041"/>
      <c r="CI47" s="2041"/>
      <c r="CJ47" s="2041"/>
      <c r="CK47" s="2041"/>
      <c r="CL47" s="2041"/>
      <c r="CM47" s="2041"/>
      <c r="CN47" s="2041"/>
      <c r="CO47" s="2041"/>
      <c r="CP47" s="2041"/>
      <c r="CQ47" s="2041"/>
      <c r="CR47" s="2041"/>
      <c r="CS47" s="2041"/>
      <c r="CT47" s="2041"/>
      <c r="CU47" s="2041"/>
      <c r="CV47" s="2041"/>
      <c r="CW47" s="2041"/>
      <c r="CX47" s="2041"/>
      <c r="CY47" s="2041"/>
      <c r="CZ47" s="2041"/>
      <c r="DA47" s="2041"/>
      <c r="DB47" s="2041"/>
      <c r="DC47" s="2041"/>
      <c r="DD47" s="2041"/>
      <c r="DE47" s="2041"/>
      <c r="DF47" s="2041"/>
      <c r="DG47" s="2041"/>
      <c r="DH47" s="2041"/>
      <c r="DI47" s="2041"/>
      <c r="DJ47" s="2041"/>
      <c r="DK47" s="2041"/>
      <c r="DL47" s="2041"/>
      <c r="DM47" s="2041"/>
      <c r="DN47" s="2041"/>
      <c r="DO47" s="2041"/>
      <c r="DP47" s="2041"/>
      <c r="DQ47" s="2041"/>
      <c r="DR47" s="2041"/>
      <c r="DS47" s="2041"/>
      <c r="DT47" s="2041"/>
      <c r="DU47" s="2041"/>
      <c r="DV47" s="2041"/>
      <c r="DW47" s="2041"/>
      <c r="DX47" s="2041"/>
      <c r="DY47" s="2041"/>
      <c r="DZ47" s="2041"/>
      <c r="EA47" s="2041"/>
      <c r="EB47" s="2041"/>
      <c r="EC47" s="2041"/>
      <c r="ED47" s="2041"/>
      <c r="EE47" s="2041"/>
      <c r="EF47" s="2041"/>
      <c r="EG47" s="2041"/>
      <c r="EH47" s="2041"/>
      <c r="EI47" s="2041"/>
      <c r="EJ47" s="2041"/>
      <c r="EK47" s="2041"/>
      <c r="EL47" s="2041"/>
      <c r="EM47" s="2041"/>
      <c r="EN47" s="2041"/>
      <c r="EO47" s="2041"/>
      <c r="EP47" s="2041"/>
      <c r="EQ47" s="2041"/>
      <c r="ER47" s="2041"/>
      <c r="ES47" s="2041"/>
      <c r="ET47" s="2041"/>
      <c r="EU47" s="2041"/>
      <c r="EV47" s="2041"/>
      <c r="EW47" s="2041"/>
      <c r="EX47" s="2041"/>
      <c r="EY47" s="2041"/>
      <c r="EZ47" s="2041"/>
      <c r="FA47" s="2041"/>
      <c r="FB47" s="2041"/>
    </row>
    <row r="48" spans="2:158" s="1288" customFormat="1" ht="21.75" customHeight="1">
      <c r="B48" s="2033"/>
      <c r="C48" s="2080"/>
      <c r="D48" s="2063" t="s">
        <v>46</v>
      </c>
      <c r="E48" s="2087"/>
      <c r="F48" s="2039"/>
      <c r="G48" s="2039"/>
      <c r="H48" s="2039"/>
      <c r="I48" s="2039"/>
      <c r="J48" s="2039"/>
      <c r="K48" s="2039"/>
      <c r="L48" s="2039"/>
      <c r="M48" s="2039"/>
      <c r="N48" s="2039"/>
      <c r="O48" s="2039"/>
      <c r="P48" s="2040"/>
      <c r="Q48" s="995">
        <f t="shared" si="2"/>
        <v>0</v>
      </c>
      <c r="R48" s="1126"/>
      <c r="S48" s="1047"/>
      <c r="T48" s="1047"/>
      <c r="U48" s="1048"/>
      <c r="V48" s="1048" t="s">
        <v>45</v>
      </c>
      <c r="W48" s="1048"/>
      <c r="X48" s="1048"/>
      <c r="Y48" s="1048"/>
      <c r="Z48" s="1048"/>
      <c r="AA48" s="1048"/>
      <c r="AB48" s="1048"/>
      <c r="AC48" s="1048"/>
      <c r="AD48" s="1048"/>
      <c r="AE48" s="1048"/>
      <c r="AF48" s="1048"/>
      <c r="AG48" s="1048"/>
      <c r="AH48" s="1048"/>
      <c r="AI48" s="1048"/>
      <c r="AJ48" s="1047"/>
      <c r="AK48" s="1047"/>
      <c r="AL48" s="1047"/>
      <c r="AM48" s="1047"/>
      <c r="AN48" s="1047"/>
      <c r="AO48" s="1047"/>
      <c r="AP48" s="1047"/>
      <c r="AQ48" s="1047"/>
      <c r="AR48" s="1047"/>
      <c r="AS48" s="1047"/>
      <c r="AT48" s="1047"/>
      <c r="AU48" s="1047"/>
      <c r="AV48" s="1047"/>
      <c r="AW48" s="1047"/>
      <c r="AX48" s="1047"/>
      <c r="AY48" s="1047"/>
      <c r="AZ48" s="1047"/>
      <c r="BA48" s="1047"/>
      <c r="BB48" s="1047"/>
      <c r="BC48" s="1047"/>
      <c r="BD48" s="2041"/>
      <c r="BE48" s="2041"/>
      <c r="BF48" s="2041"/>
      <c r="BG48" s="2041"/>
      <c r="BH48" s="2041"/>
      <c r="BI48" s="2041"/>
      <c r="BJ48" s="2041"/>
      <c r="BK48" s="2041"/>
      <c r="BL48" s="2041"/>
      <c r="BM48" s="2041"/>
      <c r="BN48" s="2041"/>
      <c r="BO48" s="2041"/>
      <c r="BP48" s="2041"/>
      <c r="BQ48" s="2041"/>
      <c r="BR48" s="2041"/>
      <c r="BS48" s="2041"/>
      <c r="BT48" s="2041"/>
      <c r="BU48" s="2041"/>
      <c r="BV48" s="2041"/>
      <c r="BW48" s="2041"/>
      <c r="BX48" s="2041"/>
      <c r="BY48" s="2041"/>
      <c r="BZ48" s="2041"/>
      <c r="CA48" s="2041"/>
      <c r="CB48" s="2041"/>
      <c r="CC48" s="2041"/>
      <c r="CD48" s="2041"/>
      <c r="CE48" s="2041"/>
      <c r="CF48" s="2041"/>
      <c r="CG48" s="2041"/>
      <c r="CH48" s="2041"/>
      <c r="CI48" s="2041"/>
      <c r="CJ48" s="2041"/>
      <c r="CK48" s="2041"/>
      <c r="CL48" s="2041"/>
      <c r="CM48" s="2041"/>
      <c r="CN48" s="2041"/>
      <c r="CO48" s="2041"/>
      <c r="CP48" s="2041"/>
      <c r="CQ48" s="2041"/>
      <c r="CR48" s="2041"/>
      <c r="CS48" s="2041"/>
      <c r="CT48" s="2041"/>
      <c r="CU48" s="2041"/>
      <c r="CV48" s="2041"/>
      <c r="CW48" s="2041"/>
      <c r="CX48" s="2041"/>
      <c r="CY48" s="2041"/>
      <c r="CZ48" s="2041"/>
      <c r="DA48" s="2041"/>
      <c r="DB48" s="2041"/>
      <c r="DC48" s="2041"/>
      <c r="DD48" s="2041"/>
      <c r="DE48" s="2041"/>
      <c r="DF48" s="2041"/>
      <c r="DG48" s="2041"/>
      <c r="DH48" s="2041"/>
      <c r="DI48" s="2041"/>
      <c r="DJ48" s="2041"/>
      <c r="DK48" s="2041"/>
      <c r="DL48" s="2041"/>
      <c r="DM48" s="2041"/>
      <c r="DN48" s="2041"/>
      <c r="DO48" s="2041"/>
      <c r="DP48" s="2041"/>
      <c r="DQ48" s="2041"/>
      <c r="DR48" s="2041"/>
      <c r="DS48" s="2041"/>
      <c r="DT48" s="2041"/>
      <c r="DU48" s="2041"/>
      <c r="DV48" s="2041"/>
      <c r="DW48" s="2041"/>
      <c r="DX48" s="2041"/>
      <c r="DY48" s="2041"/>
      <c r="DZ48" s="2041"/>
      <c r="EA48" s="2041"/>
      <c r="EB48" s="2041"/>
      <c r="EC48" s="2041"/>
      <c r="ED48" s="2041"/>
      <c r="EE48" s="2041"/>
      <c r="EF48" s="2041"/>
      <c r="EG48" s="2041"/>
      <c r="EH48" s="2041"/>
      <c r="EI48" s="2041"/>
      <c r="EJ48" s="2041"/>
      <c r="EK48" s="2041"/>
      <c r="EL48" s="2041"/>
      <c r="EM48" s="2041"/>
      <c r="EN48" s="2041"/>
      <c r="EO48" s="2041"/>
      <c r="EP48" s="2041"/>
      <c r="EQ48" s="2041"/>
      <c r="ER48" s="2041"/>
      <c r="ES48" s="2041"/>
      <c r="ET48" s="2041"/>
      <c r="EU48" s="2041"/>
      <c r="EV48" s="2041"/>
      <c r="EW48" s="2041"/>
      <c r="EX48" s="2041"/>
      <c r="EY48" s="2041"/>
      <c r="EZ48" s="2041"/>
      <c r="FA48" s="2041"/>
      <c r="FB48" s="2041"/>
    </row>
    <row r="49" spans="2:158" s="1288" customFormat="1" ht="21.75" customHeight="1">
      <c r="B49" s="2033"/>
      <c r="C49" s="2086"/>
      <c r="D49" s="2048" t="s">
        <v>48</v>
      </c>
      <c r="E49" s="386">
        <v>20.8463016</v>
      </c>
      <c r="F49" s="74">
        <v>22.604028599999996</v>
      </c>
      <c r="G49" s="74">
        <v>24.947473199999994</v>
      </c>
      <c r="H49" s="74">
        <v>22.027794300000004</v>
      </c>
      <c r="I49" s="74">
        <v>24.907878499999995</v>
      </c>
      <c r="J49" s="74">
        <v>21.6826206</v>
      </c>
      <c r="K49" s="74">
        <v>21.677180700000001</v>
      </c>
      <c r="L49" s="74">
        <v>24.969604500000003</v>
      </c>
      <c r="M49" s="74">
        <v>24.274448999999997</v>
      </c>
      <c r="N49" s="74">
        <v>22.930401500000002</v>
      </c>
      <c r="O49" s="74">
        <v>24.111789100000006</v>
      </c>
      <c r="P49" s="75">
        <v>24.931114500000003</v>
      </c>
      <c r="Q49" s="1004">
        <f t="shared" si="2"/>
        <v>279.91063609999998</v>
      </c>
      <c r="R49" s="1126"/>
      <c r="S49" s="1047"/>
      <c r="T49" s="1047"/>
      <c r="U49" s="1048"/>
      <c r="V49" s="1048" t="s">
        <v>46</v>
      </c>
      <c r="W49" s="1048"/>
      <c r="X49" s="1048"/>
      <c r="Y49" s="1048"/>
      <c r="Z49" s="1048"/>
      <c r="AA49" s="1048"/>
      <c r="AB49" s="1048"/>
      <c r="AC49" s="1048"/>
      <c r="AD49" s="1048"/>
      <c r="AE49" s="1048"/>
      <c r="AF49" s="1048"/>
      <c r="AG49" s="1048"/>
      <c r="AH49" s="1048"/>
      <c r="AI49" s="1048"/>
      <c r="AJ49" s="1047"/>
      <c r="AK49" s="1047"/>
      <c r="AL49" s="1047"/>
      <c r="AM49" s="1047"/>
      <c r="AN49" s="1047"/>
      <c r="AO49" s="1047"/>
      <c r="AP49" s="1047"/>
      <c r="AQ49" s="1047"/>
      <c r="AR49" s="1047"/>
      <c r="AS49" s="1047"/>
      <c r="AT49" s="1047"/>
      <c r="AU49" s="1047"/>
      <c r="AV49" s="1047"/>
      <c r="AW49" s="1047"/>
      <c r="AX49" s="1047"/>
      <c r="AY49" s="1047"/>
      <c r="AZ49" s="1047"/>
      <c r="BA49" s="1047"/>
      <c r="BB49" s="1047"/>
      <c r="BC49" s="1047"/>
      <c r="BD49" s="2041"/>
      <c r="BE49" s="2041"/>
      <c r="BF49" s="2041"/>
      <c r="BG49" s="2041"/>
      <c r="BH49" s="2041"/>
      <c r="BI49" s="2041"/>
      <c r="BJ49" s="2041"/>
      <c r="BK49" s="2041"/>
      <c r="BL49" s="2041"/>
      <c r="BM49" s="2041"/>
      <c r="BN49" s="2041"/>
      <c r="BO49" s="2041"/>
      <c r="BP49" s="2041"/>
      <c r="BQ49" s="2041"/>
      <c r="BR49" s="2041"/>
      <c r="BS49" s="2041"/>
      <c r="BT49" s="2041"/>
      <c r="BU49" s="2041"/>
      <c r="BV49" s="2041"/>
      <c r="BW49" s="2041"/>
      <c r="BX49" s="2041"/>
      <c r="BY49" s="2041"/>
      <c r="BZ49" s="2041"/>
      <c r="CA49" s="2041"/>
      <c r="CB49" s="2041"/>
      <c r="CC49" s="2041"/>
      <c r="CD49" s="2041"/>
      <c r="CE49" s="2041"/>
      <c r="CF49" s="2041"/>
      <c r="CG49" s="2041"/>
      <c r="CH49" s="2041"/>
      <c r="CI49" s="2041"/>
      <c r="CJ49" s="2041"/>
      <c r="CK49" s="2041"/>
      <c r="CL49" s="2041"/>
      <c r="CM49" s="2041"/>
      <c r="CN49" s="2041"/>
      <c r="CO49" s="2041"/>
      <c r="CP49" s="2041"/>
      <c r="CQ49" s="2041"/>
      <c r="CR49" s="2041"/>
      <c r="CS49" s="2041"/>
      <c r="CT49" s="2041"/>
      <c r="CU49" s="2041"/>
      <c r="CV49" s="2041"/>
      <c r="CW49" s="2041"/>
      <c r="CX49" s="2041"/>
      <c r="CY49" s="2041"/>
      <c r="CZ49" s="2041"/>
      <c r="DA49" s="2041"/>
      <c r="DB49" s="2041"/>
      <c r="DC49" s="2041"/>
      <c r="DD49" s="2041"/>
      <c r="DE49" s="2041"/>
      <c r="DF49" s="2041"/>
      <c r="DG49" s="2041"/>
      <c r="DH49" s="2041"/>
      <c r="DI49" s="2041"/>
      <c r="DJ49" s="2041"/>
      <c r="DK49" s="2041"/>
      <c r="DL49" s="2041"/>
      <c r="DM49" s="2041"/>
      <c r="DN49" s="2041"/>
      <c r="DO49" s="2041"/>
      <c r="DP49" s="2041"/>
      <c r="DQ49" s="2041"/>
      <c r="DR49" s="2041"/>
      <c r="DS49" s="2041"/>
      <c r="DT49" s="2041"/>
      <c r="DU49" s="2041"/>
      <c r="DV49" s="2041"/>
      <c r="DW49" s="2041"/>
      <c r="DX49" s="2041"/>
      <c r="DY49" s="2041"/>
      <c r="DZ49" s="2041"/>
      <c r="EA49" s="2041"/>
      <c r="EB49" s="2041"/>
      <c r="EC49" s="2041"/>
      <c r="ED49" s="2041"/>
      <c r="EE49" s="2041"/>
      <c r="EF49" s="2041"/>
      <c r="EG49" s="2041"/>
      <c r="EH49" s="2041"/>
      <c r="EI49" s="2041"/>
      <c r="EJ49" s="2041"/>
      <c r="EK49" s="2041"/>
      <c r="EL49" s="2041"/>
      <c r="EM49" s="2041"/>
      <c r="EN49" s="2041"/>
      <c r="EO49" s="2041"/>
      <c r="EP49" s="2041"/>
      <c r="EQ49" s="2041"/>
      <c r="ER49" s="2041"/>
      <c r="ES49" s="2041"/>
      <c r="ET49" s="2041"/>
      <c r="EU49" s="2041"/>
      <c r="EV49" s="2041"/>
      <c r="EW49" s="2041"/>
      <c r="EX49" s="2041"/>
      <c r="EY49" s="2041"/>
      <c r="EZ49" s="2041"/>
      <c r="FA49" s="2041"/>
      <c r="FB49" s="2041"/>
    </row>
    <row r="50" spans="2:158" s="1288" customFormat="1" ht="21.75" customHeight="1">
      <c r="B50" s="2049">
        <v>12</v>
      </c>
      <c r="C50" s="2079" t="str">
        <f>+U51</f>
        <v>Empresa de Generación Eléctrica San Gabán S.A.</v>
      </c>
      <c r="D50" s="2059" t="s">
        <v>44</v>
      </c>
      <c r="E50" s="2069">
        <v>18.415526</v>
      </c>
      <c r="F50" s="2071">
        <v>17.287545000000001</v>
      </c>
      <c r="G50" s="2071">
        <v>19.938445999999999</v>
      </c>
      <c r="H50" s="2071">
        <v>19.602931999999999</v>
      </c>
      <c r="I50" s="2071">
        <v>20.365334999999998</v>
      </c>
      <c r="J50" s="2071">
        <v>19.610953000000002</v>
      </c>
      <c r="K50" s="2071">
        <v>20.085736000000001</v>
      </c>
      <c r="L50" s="2071">
        <v>19.348873000000001</v>
      </c>
      <c r="M50" s="2071">
        <v>20.512898</v>
      </c>
      <c r="N50" s="2071">
        <v>21.317396000000002</v>
      </c>
      <c r="O50" s="2071">
        <v>21.142734999999998</v>
      </c>
      <c r="P50" s="2072">
        <v>20.667596000000003</v>
      </c>
      <c r="Q50" s="995">
        <f t="shared" si="2"/>
        <v>238.29597100000001</v>
      </c>
      <c r="R50" s="1126"/>
      <c r="S50" s="1047"/>
      <c r="T50" s="1047"/>
      <c r="U50" s="1048"/>
      <c r="V50" s="1048" t="s">
        <v>48</v>
      </c>
      <c r="W50" s="1048">
        <v>20.8463016</v>
      </c>
      <c r="X50" s="1048">
        <v>22.604028599999996</v>
      </c>
      <c r="Y50" s="1048">
        <v>24.947473199999994</v>
      </c>
      <c r="Z50" s="1048">
        <v>22.027794300000004</v>
      </c>
      <c r="AA50" s="1048">
        <v>24.907878499999995</v>
      </c>
      <c r="AB50" s="1048">
        <v>21.6826206</v>
      </c>
      <c r="AC50" s="1048">
        <v>21.677180700000001</v>
      </c>
      <c r="AD50" s="1048">
        <v>24.969604500000003</v>
      </c>
      <c r="AE50" s="1048">
        <v>24.274448999999997</v>
      </c>
      <c r="AF50" s="1048">
        <v>22.930401500000002</v>
      </c>
      <c r="AG50" s="1048">
        <v>24.111789100000006</v>
      </c>
      <c r="AH50" s="1048">
        <v>24.931114500000003</v>
      </c>
      <c r="AI50" s="1048">
        <v>279.91063610000009</v>
      </c>
      <c r="AJ50" s="1047"/>
      <c r="AK50" s="1047"/>
      <c r="AL50" s="1047"/>
      <c r="AM50" s="1047"/>
      <c r="AN50" s="1047"/>
      <c r="AO50" s="1047"/>
      <c r="AP50" s="1047"/>
      <c r="AQ50" s="1047"/>
      <c r="AR50" s="1047"/>
      <c r="AS50" s="1047"/>
      <c r="AT50" s="1047"/>
      <c r="AU50" s="1047"/>
      <c r="AV50" s="1047"/>
      <c r="AW50" s="1047"/>
      <c r="AX50" s="1047"/>
      <c r="AY50" s="1047"/>
      <c r="AZ50" s="1047"/>
      <c r="BA50" s="1047"/>
      <c r="BB50" s="1047"/>
      <c r="BC50" s="1047"/>
      <c r="BD50" s="2041"/>
      <c r="BE50" s="2041"/>
      <c r="BF50" s="2041"/>
      <c r="BG50" s="2041"/>
      <c r="BH50" s="2041"/>
      <c r="BI50" s="2041"/>
      <c r="BJ50" s="2041"/>
      <c r="BK50" s="2041"/>
      <c r="BL50" s="2041"/>
      <c r="BM50" s="2041"/>
      <c r="BN50" s="2041"/>
      <c r="BO50" s="2041"/>
      <c r="BP50" s="2041"/>
      <c r="BQ50" s="2041"/>
      <c r="BR50" s="2041"/>
      <c r="BS50" s="2041"/>
      <c r="BT50" s="2041"/>
      <c r="BU50" s="2041"/>
      <c r="BV50" s="2041"/>
      <c r="BW50" s="2041"/>
      <c r="BX50" s="2041"/>
      <c r="BY50" s="2041"/>
      <c r="BZ50" s="2041"/>
      <c r="CA50" s="2041"/>
      <c r="CB50" s="2041"/>
      <c r="CC50" s="2041"/>
      <c r="CD50" s="2041"/>
      <c r="CE50" s="2041"/>
      <c r="CF50" s="2041"/>
      <c r="CG50" s="2041"/>
      <c r="CH50" s="2041"/>
      <c r="CI50" s="2041"/>
      <c r="CJ50" s="2041"/>
      <c r="CK50" s="2041"/>
      <c r="CL50" s="2041"/>
      <c r="CM50" s="2041"/>
      <c r="CN50" s="2041"/>
      <c r="CO50" s="2041"/>
      <c r="CP50" s="2041"/>
      <c r="CQ50" s="2041"/>
      <c r="CR50" s="2041"/>
      <c r="CS50" s="2041"/>
      <c r="CT50" s="2041"/>
      <c r="CU50" s="2041"/>
      <c r="CV50" s="2041"/>
      <c r="CW50" s="2041"/>
      <c r="CX50" s="2041"/>
      <c r="CY50" s="2041"/>
      <c r="CZ50" s="2041"/>
      <c r="DA50" s="2041"/>
      <c r="DB50" s="2041"/>
      <c r="DC50" s="2041"/>
      <c r="DD50" s="2041"/>
      <c r="DE50" s="2041"/>
      <c r="DF50" s="2041"/>
      <c r="DG50" s="2041"/>
      <c r="DH50" s="2041"/>
      <c r="DI50" s="2041"/>
      <c r="DJ50" s="2041"/>
      <c r="DK50" s="2041"/>
      <c r="DL50" s="2041"/>
      <c r="DM50" s="2041"/>
      <c r="DN50" s="2041"/>
      <c r="DO50" s="2041"/>
      <c r="DP50" s="2041"/>
      <c r="DQ50" s="2041"/>
      <c r="DR50" s="2041"/>
      <c r="DS50" s="2041"/>
      <c r="DT50" s="2041"/>
      <c r="DU50" s="2041"/>
      <c r="DV50" s="2041"/>
      <c r="DW50" s="2041"/>
      <c r="DX50" s="2041"/>
      <c r="DY50" s="2041"/>
      <c r="DZ50" s="2041"/>
      <c r="EA50" s="2041"/>
      <c r="EB50" s="2041"/>
      <c r="EC50" s="2041"/>
      <c r="ED50" s="2041"/>
      <c r="EE50" s="2041"/>
      <c r="EF50" s="2041"/>
      <c r="EG50" s="2041"/>
      <c r="EH50" s="2041"/>
      <c r="EI50" s="2041"/>
      <c r="EJ50" s="2041"/>
      <c r="EK50" s="2041"/>
      <c r="EL50" s="2041"/>
      <c r="EM50" s="2041"/>
      <c r="EN50" s="2041"/>
      <c r="EO50" s="2041"/>
      <c r="EP50" s="2041"/>
      <c r="EQ50" s="2041"/>
      <c r="ER50" s="2041"/>
      <c r="ES50" s="2041"/>
      <c r="ET50" s="2041"/>
      <c r="EU50" s="2041"/>
      <c r="EV50" s="2041"/>
      <c r="EW50" s="2041"/>
      <c r="EX50" s="2041"/>
      <c r="EY50" s="2041"/>
      <c r="EZ50" s="2041"/>
      <c r="FA50" s="2041"/>
      <c r="FB50" s="2041"/>
    </row>
    <row r="51" spans="2:158" s="1288" customFormat="1" ht="21.75" customHeight="1">
      <c r="B51" s="2033"/>
      <c r="C51" s="2080"/>
      <c r="D51" s="2063" t="s">
        <v>45</v>
      </c>
      <c r="E51" s="2069">
        <v>3.8427239999999996</v>
      </c>
      <c r="F51" s="2065">
        <v>3.7128960000000002</v>
      </c>
      <c r="G51" s="2065">
        <v>3.6716139999999999</v>
      </c>
      <c r="H51" s="2065">
        <v>3.5961530000000002</v>
      </c>
      <c r="I51" s="2065">
        <v>4.1287570000000002</v>
      </c>
      <c r="J51" s="2065">
        <v>3.832077</v>
      </c>
      <c r="K51" s="2065">
        <v>3.9874010000000002</v>
      </c>
      <c r="L51" s="2065">
        <v>4.2388870000000001</v>
      </c>
      <c r="M51" s="2065">
        <v>4.0069330000000001</v>
      </c>
      <c r="N51" s="2065">
        <v>4.0440259999999997</v>
      </c>
      <c r="O51" s="2065">
        <v>4.1013330000000003</v>
      </c>
      <c r="P51" s="2068">
        <v>3.8953280000000001</v>
      </c>
      <c r="Q51" s="995">
        <f t="shared" si="2"/>
        <v>47.058129000000001</v>
      </c>
      <c r="R51" s="1126"/>
      <c r="S51" s="1047"/>
      <c r="T51" s="1047"/>
      <c r="U51" s="1048" t="s">
        <v>50</v>
      </c>
      <c r="V51" s="1048" t="s">
        <v>44</v>
      </c>
      <c r="W51" s="1048">
        <v>18.415526</v>
      </c>
      <c r="X51" s="1048">
        <v>17.287545000000001</v>
      </c>
      <c r="Y51" s="1048">
        <v>19.938445999999999</v>
      </c>
      <c r="Z51" s="1048">
        <v>19.602931999999999</v>
      </c>
      <c r="AA51" s="1048">
        <v>20.365334999999998</v>
      </c>
      <c r="AB51" s="1048">
        <v>19.610953000000002</v>
      </c>
      <c r="AC51" s="1048">
        <v>20.085736000000001</v>
      </c>
      <c r="AD51" s="1048">
        <v>19.348873000000001</v>
      </c>
      <c r="AE51" s="1048">
        <v>20.512898</v>
      </c>
      <c r="AF51" s="1048">
        <v>21.317396000000002</v>
      </c>
      <c r="AG51" s="1048">
        <v>21.142734999999998</v>
      </c>
      <c r="AH51" s="1048">
        <v>20.667596000000003</v>
      </c>
      <c r="AI51" s="1048">
        <v>238.29597100000001</v>
      </c>
      <c r="AJ51" s="1047"/>
      <c r="AK51" s="1047"/>
      <c r="AL51" s="1047"/>
      <c r="AM51" s="1047"/>
      <c r="AN51" s="1047"/>
      <c r="AO51" s="1047"/>
      <c r="AP51" s="1047"/>
      <c r="AQ51" s="1047"/>
      <c r="AR51" s="1047"/>
      <c r="AS51" s="1047"/>
      <c r="AT51" s="1047"/>
      <c r="AU51" s="1047"/>
      <c r="AV51" s="1047"/>
      <c r="AW51" s="1047"/>
      <c r="AX51" s="1047"/>
      <c r="AY51" s="1047"/>
      <c r="AZ51" s="1047"/>
      <c r="BA51" s="1047"/>
      <c r="BB51" s="1047"/>
      <c r="BC51" s="1047"/>
      <c r="BD51" s="2041"/>
      <c r="BE51" s="2041"/>
      <c r="BF51" s="2041"/>
      <c r="BG51" s="2041"/>
      <c r="BH51" s="2041"/>
      <c r="BI51" s="2041"/>
      <c r="BJ51" s="2041"/>
      <c r="BK51" s="2041"/>
      <c r="BL51" s="2041"/>
      <c r="BM51" s="2041"/>
      <c r="BN51" s="2041"/>
      <c r="BO51" s="2041"/>
      <c r="BP51" s="2041"/>
      <c r="BQ51" s="2041"/>
      <c r="BR51" s="2041"/>
      <c r="BS51" s="2041"/>
      <c r="BT51" s="2041"/>
      <c r="BU51" s="2041"/>
      <c r="BV51" s="2041"/>
      <c r="BW51" s="2041"/>
      <c r="BX51" s="2041"/>
      <c r="BY51" s="2041"/>
      <c r="BZ51" s="2041"/>
      <c r="CA51" s="2041"/>
      <c r="CB51" s="2041"/>
      <c r="CC51" s="2041"/>
      <c r="CD51" s="2041"/>
      <c r="CE51" s="2041"/>
      <c r="CF51" s="2041"/>
      <c r="CG51" s="2041"/>
      <c r="CH51" s="2041"/>
      <c r="CI51" s="2041"/>
      <c r="CJ51" s="2041"/>
      <c r="CK51" s="2041"/>
      <c r="CL51" s="2041"/>
      <c r="CM51" s="2041"/>
      <c r="CN51" s="2041"/>
      <c r="CO51" s="2041"/>
      <c r="CP51" s="2041"/>
      <c r="CQ51" s="2041"/>
      <c r="CR51" s="2041"/>
      <c r="CS51" s="2041"/>
      <c r="CT51" s="2041"/>
      <c r="CU51" s="2041"/>
      <c r="CV51" s="2041"/>
      <c r="CW51" s="2041"/>
      <c r="CX51" s="2041"/>
      <c r="CY51" s="2041"/>
      <c r="CZ51" s="2041"/>
      <c r="DA51" s="2041"/>
      <c r="DB51" s="2041"/>
      <c r="DC51" s="2041"/>
      <c r="DD51" s="2041"/>
      <c r="DE51" s="2041"/>
      <c r="DF51" s="2041"/>
      <c r="DG51" s="2041"/>
      <c r="DH51" s="2041"/>
      <c r="DI51" s="2041"/>
      <c r="DJ51" s="2041"/>
      <c r="DK51" s="2041"/>
      <c r="DL51" s="2041"/>
      <c r="DM51" s="2041"/>
      <c r="DN51" s="2041"/>
      <c r="DO51" s="2041"/>
      <c r="DP51" s="2041"/>
      <c r="DQ51" s="2041"/>
      <c r="DR51" s="2041"/>
      <c r="DS51" s="2041"/>
      <c r="DT51" s="2041"/>
      <c r="DU51" s="2041"/>
      <c r="DV51" s="2041"/>
      <c r="DW51" s="2041"/>
      <c r="DX51" s="2041"/>
      <c r="DY51" s="2041"/>
      <c r="DZ51" s="2041"/>
      <c r="EA51" s="2041"/>
      <c r="EB51" s="2041"/>
      <c r="EC51" s="2041"/>
      <c r="ED51" s="2041"/>
      <c r="EE51" s="2041"/>
      <c r="EF51" s="2041"/>
      <c r="EG51" s="2041"/>
      <c r="EH51" s="2041"/>
      <c r="EI51" s="2041"/>
      <c r="EJ51" s="2041"/>
      <c r="EK51" s="2041"/>
      <c r="EL51" s="2041"/>
      <c r="EM51" s="2041"/>
      <c r="EN51" s="2041"/>
      <c r="EO51" s="2041"/>
      <c r="EP51" s="2041"/>
      <c r="EQ51" s="2041"/>
      <c r="ER51" s="2041"/>
      <c r="ES51" s="2041"/>
      <c r="ET51" s="2041"/>
      <c r="EU51" s="2041"/>
      <c r="EV51" s="2041"/>
      <c r="EW51" s="2041"/>
      <c r="EX51" s="2041"/>
      <c r="EY51" s="2041"/>
      <c r="EZ51" s="2041"/>
      <c r="FA51" s="2041"/>
      <c r="FB51" s="2041"/>
    </row>
    <row r="52" spans="2:158" s="1288" customFormat="1" ht="21.75" customHeight="1">
      <c r="B52" s="2033"/>
      <c r="C52" s="2080"/>
      <c r="D52" s="2063" t="s">
        <v>46</v>
      </c>
      <c r="E52" s="2069">
        <v>10.689499000000001</v>
      </c>
      <c r="F52" s="2065">
        <v>10.193503999999997</v>
      </c>
      <c r="G52" s="2065">
        <v>11.405008</v>
      </c>
      <c r="H52" s="2065">
        <v>10.060927000000001</v>
      </c>
      <c r="I52" s="2065">
        <v>11.398665999999999</v>
      </c>
      <c r="J52" s="2065">
        <v>10.577437</v>
      </c>
      <c r="K52" s="2065">
        <v>10.579793000000002</v>
      </c>
      <c r="L52" s="2065">
        <v>10.484878</v>
      </c>
      <c r="M52" s="2065">
        <v>10.034901</v>
      </c>
      <c r="N52" s="2065">
        <v>8.4658069999999999</v>
      </c>
      <c r="O52" s="2065">
        <v>9.2672480000000022</v>
      </c>
      <c r="P52" s="2068">
        <v>8.8413939999999975</v>
      </c>
      <c r="Q52" s="995">
        <f t="shared" si="2"/>
        <v>121.999062</v>
      </c>
      <c r="R52" s="1126"/>
      <c r="S52" s="1047"/>
      <c r="T52" s="1047"/>
      <c r="U52" s="1048"/>
      <c r="V52" s="1048" t="s">
        <v>45</v>
      </c>
      <c r="W52" s="1048">
        <v>3.8427239999999996</v>
      </c>
      <c r="X52" s="1048">
        <v>3.7128960000000002</v>
      </c>
      <c r="Y52" s="1048">
        <v>3.6716139999999999</v>
      </c>
      <c r="Z52" s="1048">
        <v>3.5961530000000002</v>
      </c>
      <c r="AA52" s="1048">
        <v>4.1287570000000002</v>
      </c>
      <c r="AB52" s="1048">
        <v>3.832077</v>
      </c>
      <c r="AC52" s="1048">
        <v>3.9874010000000002</v>
      </c>
      <c r="AD52" s="1048">
        <v>4.2388870000000001</v>
      </c>
      <c r="AE52" s="1048">
        <v>4.0069330000000001</v>
      </c>
      <c r="AF52" s="1048">
        <v>4.0440259999999997</v>
      </c>
      <c r="AG52" s="1048">
        <v>4.1013330000000003</v>
      </c>
      <c r="AH52" s="1048">
        <v>3.8953280000000001</v>
      </c>
      <c r="AI52" s="1048">
        <v>47.058129000000001</v>
      </c>
      <c r="AJ52" s="1047"/>
      <c r="AK52" s="1047"/>
      <c r="AL52" s="1047"/>
      <c r="AM52" s="1047"/>
      <c r="AN52" s="1047"/>
      <c r="AO52" s="1047"/>
      <c r="AP52" s="1047"/>
      <c r="AQ52" s="1047"/>
      <c r="AR52" s="1047"/>
      <c r="AS52" s="1047"/>
      <c r="AT52" s="1047"/>
      <c r="AU52" s="1047"/>
      <c r="AV52" s="1047"/>
      <c r="AW52" s="1047"/>
      <c r="AX52" s="1047"/>
      <c r="AY52" s="1047"/>
      <c r="AZ52" s="1047"/>
      <c r="BA52" s="1047"/>
      <c r="BB52" s="1047"/>
      <c r="BC52" s="1047"/>
      <c r="BD52" s="2041"/>
      <c r="BE52" s="2041"/>
      <c r="BF52" s="2041"/>
      <c r="BG52" s="2041"/>
      <c r="BH52" s="2041"/>
      <c r="BI52" s="2041"/>
      <c r="BJ52" s="2041"/>
      <c r="BK52" s="2041"/>
      <c r="BL52" s="2041"/>
      <c r="BM52" s="2041"/>
      <c r="BN52" s="2041"/>
      <c r="BO52" s="2041"/>
      <c r="BP52" s="2041"/>
      <c r="BQ52" s="2041"/>
      <c r="BR52" s="2041"/>
      <c r="BS52" s="2041"/>
      <c r="BT52" s="2041"/>
      <c r="BU52" s="2041"/>
      <c r="BV52" s="2041"/>
      <c r="BW52" s="2041"/>
      <c r="BX52" s="2041"/>
      <c r="BY52" s="2041"/>
      <c r="BZ52" s="2041"/>
      <c r="CA52" s="2041"/>
      <c r="CB52" s="2041"/>
      <c r="CC52" s="2041"/>
      <c r="CD52" s="2041"/>
      <c r="CE52" s="2041"/>
      <c r="CF52" s="2041"/>
      <c r="CG52" s="2041"/>
      <c r="CH52" s="2041"/>
      <c r="CI52" s="2041"/>
      <c r="CJ52" s="2041"/>
      <c r="CK52" s="2041"/>
      <c r="CL52" s="2041"/>
      <c r="CM52" s="2041"/>
      <c r="CN52" s="2041"/>
      <c r="CO52" s="2041"/>
      <c r="CP52" s="2041"/>
      <c r="CQ52" s="2041"/>
      <c r="CR52" s="2041"/>
      <c r="CS52" s="2041"/>
      <c r="CT52" s="2041"/>
      <c r="CU52" s="2041"/>
      <c r="CV52" s="2041"/>
      <c r="CW52" s="2041"/>
      <c r="CX52" s="2041"/>
      <c r="CY52" s="2041"/>
      <c r="CZ52" s="2041"/>
      <c r="DA52" s="2041"/>
      <c r="DB52" s="2041"/>
      <c r="DC52" s="2041"/>
      <c r="DD52" s="2041"/>
      <c r="DE52" s="2041"/>
      <c r="DF52" s="2041"/>
      <c r="DG52" s="2041"/>
      <c r="DH52" s="2041"/>
      <c r="DI52" s="2041"/>
      <c r="DJ52" s="2041"/>
      <c r="DK52" s="2041"/>
      <c r="DL52" s="2041"/>
      <c r="DM52" s="2041"/>
      <c r="DN52" s="2041"/>
      <c r="DO52" s="2041"/>
      <c r="DP52" s="2041"/>
      <c r="DQ52" s="2041"/>
      <c r="DR52" s="2041"/>
      <c r="DS52" s="2041"/>
      <c r="DT52" s="2041"/>
      <c r="DU52" s="2041"/>
      <c r="DV52" s="2041"/>
      <c r="DW52" s="2041"/>
      <c r="DX52" s="2041"/>
      <c r="DY52" s="2041"/>
      <c r="DZ52" s="2041"/>
      <c r="EA52" s="2041"/>
      <c r="EB52" s="2041"/>
      <c r="EC52" s="2041"/>
      <c r="ED52" s="2041"/>
      <c r="EE52" s="2041"/>
      <c r="EF52" s="2041"/>
      <c r="EG52" s="2041"/>
      <c r="EH52" s="2041"/>
      <c r="EI52" s="2041"/>
      <c r="EJ52" s="2041"/>
      <c r="EK52" s="2041"/>
      <c r="EL52" s="2041"/>
      <c r="EM52" s="2041"/>
      <c r="EN52" s="2041"/>
      <c r="EO52" s="2041"/>
      <c r="EP52" s="2041"/>
      <c r="EQ52" s="2041"/>
      <c r="ER52" s="2041"/>
      <c r="ES52" s="2041"/>
      <c r="ET52" s="2041"/>
      <c r="EU52" s="2041"/>
      <c r="EV52" s="2041"/>
      <c r="EW52" s="2041"/>
      <c r="EX52" s="2041"/>
      <c r="EY52" s="2041"/>
      <c r="EZ52" s="2041"/>
      <c r="FA52" s="2041"/>
      <c r="FB52" s="2041"/>
    </row>
    <row r="53" spans="2:158" s="1288" customFormat="1" ht="21.75" customHeight="1">
      <c r="B53" s="2033"/>
      <c r="C53" s="2086"/>
      <c r="D53" s="2048" t="s">
        <v>48</v>
      </c>
      <c r="E53" s="386">
        <v>32.947749000000002</v>
      </c>
      <c r="F53" s="74">
        <v>31.193944999999992</v>
      </c>
      <c r="G53" s="74">
        <v>35.015068000000007</v>
      </c>
      <c r="H53" s="74">
        <v>33.260012000000003</v>
      </c>
      <c r="I53" s="74">
        <v>35.892758000000008</v>
      </c>
      <c r="J53" s="74">
        <v>34.020466999999996</v>
      </c>
      <c r="K53" s="74">
        <v>34.652929999999998</v>
      </c>
      <c r="L53" s="74">
        <v>34.072637999999998</v>
      </c>
      <c r="M53" s="74">
        <v>34.554731999999994</v>
      </c>
      <c r="N53" s="74">
        <v>33.827229000000003</v>
      </c>
      <c r="O53" s="74">
        <v>34.511316000000001</v>
      </c>
      <c r="P53" s="75">
        <v>33.404317999999996</v>
      </c>
      <c r="Q53" s="1004">
        <f t="shared" si="2"/>
        <v>407.35316200000005</v>
      </c>
      <c r="R53" s="1126"/>
      <c r="S53" s="1047"/>
      <c r="T53" s="1047"/>
      <c r="U53" s="1048"/>
      <c r="V53" s="1048" t="s">
        <v>46</v>
      </c>
      <c r="W53" s="1048">
        <v>10.689499000000001</v>
      </c>
      <c r="X53" s="1048">
        <v>10.193503999999997</v>
      </c>
      <c r="Y53" s="1048">
        <v>11.405008</v>
      </c>
      <c r="Z53" s="1048">
        <v>10.060927000000001</v>
      </c>
      <c r="AA53" s="1048">
        <v>11.398665999999999</v>
      </c>
      <c r="AB53" s="1048">
        <v>10.577437</v>
      </c>
      <c r="AC53" s="1048">
        <v>10.579793000000002</v>
      </c>
      <c r="AD53" s="1048">
        <v>10.484878</v>
      </c>
      <c r="AE53" s="1048">
        <v>10.034901</v>
      </c>
      <c r="AF53" s="1048">
        <v>8.4658069999999999</v>
      </c>
      <c r="AG53" s="1048">
        <v>9.2672480000000022</v>
      </c>
      <c r="AH53" s="1048">
        <v>8.8413939999999975</v>
      </c>
      <c r="AI53" s="1048">
        <v>121.99906200000005</v>
      </c>
      <c r="AJ53" s="1047"/>
      <c r="AK53" s="1047"/>
      <c r="AL53" s="1047"/>
      <c r="AM53" s="1047"/>
      <c r="AN53" s="1047"/>
      <c r="AO53" s="1047"/>
      <c r="AP53" s="1047"/>
      <c r="AQ53" s="1047"/>
      <c r="AR53" s="1047"/>
      <c r="AS53" s="1047"/>
      <c r="AT53" s="1047"/>
      <c r="AU53" s="1047"/>
      <c r="AV53" s="1047"/>
      <c r="AW53" s="1047"/>
      <c r="AX53" s="1047"/>
      <c r="AY53" s="1047"/>
      <c r="AZ53" s="1047"/>
      <c r="BA53" s="1047"/>
      <c r="BB53" s="1047"/>
      <c r="BC53" s="1047"/>
      <c r="BD53" s="2041"/>
      <c r="BE53" s="2041"/>
      <c r="BF53" s="2041"/>
      <c r="BG53" s="2041"/>
      <c r="BH53" s="2041"/>
      <c r="BI53" s="2041"/>
      <c r="BJ53" s="2041"/>
      <c r="BK53" s="2041"/>
      <c r="BL53" s="2041"/>
      <c r="BM53" s="2041"/>
      <c r="BN53" s="2041"/>
      <c r="BO53" s="2041"/>
      <c r="BP53" s="2041"/>
      <c r="BQ53" s="2041"/>
      <c r="BR53" s="2041"/>
      <c r="BS53" s="2041"/>
      <c r="BT53" s="2041"/>
      <c r="BU53" s="2041"/>
      <c r="BV53" s="2041"/>
      <c r="BW53" s="2041"/>
      <c r="BX53" s="2041"/>
      <c r="BY53" s="2041"/>
      <c r="BZ53" s="2041"/>
      <c r="CA53" s="2041"/>
      <c r="CB53" s="2041"/>
      <c r="CC53" s="2041"/>
      <c r="CD53" s="2041"/>
      <c r="CE53" s="2041"/>
      <c r="CF53" s="2041"/>
      <c r="CG53" s="2041"/>
      <c r="CH53" s="2041"/>
      <c r="CI53" s="2041"/>
      <c r="CJ53" s="2041"/>
      <c r="CK53" s="2041"/>
      <c r="CL53" s="2041"/>
      <c r="CM53" s="2041"/>
      <c r="CN53" s="2041"/>
      <c r="CO53" s="2041"/>
      <c r="CP53" s="2041"/>
      <c r="CQ53" s="2041"/>
      <c r="CR53" s="2041"/>
      <c r="CS53" s="2041"/>
      <c r="CT53" s="2041"/>
      <c r="CU53" s="2041"/>
      <c r="CV53" s="2041"/>
      <c r="CW53" s="2041"/>
      <c r="CX53" s="2041"/>
      <c r="CY53" s="2041"/>
      <c r="CZ53" s="2041"/>
      <c r="DA53" s="2041"/>
      <c r="DB53" s="2041"/>
      <c r="DC53" s="2041"/>
      <c r="DD53" s="2041"/>
      <c r="DE53" s="2041"/>
      <c r="DF53" s="2041"/>
      <c r="DG53" s="2041"/>
      <c r="DH53" s="2041"/>
      <c r="DI53" s="2041"/>
      <c r="DJ53" s="2041"/>
      <c r="DK53" s="2041"/>
      <c r="DL53" s="2041"/>
      <c r="DM53" s="2041"/>
      <c r="DN53" s="2041"/>
      <c r="DO53" s="2041"/>
      <c r="DP53" s="2041"/>
      <c r="DQ53" s="2041"/>
      <c r="DR53" s="2041"/>
      <c r="DS53" s="2041"/>
      <c r="DT53" s="2041"/>
      <c r="DU53" s="2041"/>
      <c r="DV53" s="2041"/>
      <c r="DW53" s="2041"/>
      <c r="DX53" s="2041"/>
      <c r="DY53" s="2041"/>
      <c r="DZ53" s="2041"/>
      <c r="EA53" s="2041"/>
      <c r="EB53" s="2041"/>
      <c r="EC53" s="2041"/>
      <c r="ED53" s="2041"/>
      <c r="EE53" s="2041"/>
      <c r="EF53" s="2041"/>
      <c r="EG53" s="2041"/>
      <c r="EH53" s="2041"/>
      <c r="EI53" s="2041"/>
      <c r="EJ53" s="2041"/>
      <c r="EK53" s="2041"/>
      <c r="EL53" s="2041"/>
      <c r="EM53" s="2041"/>
      <c r="EN53" s="2041"/>
      <c r="EO53" s="2041"/>
      <c r="EP53" s="2041"/>
      <c r="EQ53" s="2041"/>
      <c r="ER53" s="2041"/>
      <c r="ES53" s="2041"/>
      <c r="ET53" s="2041"/>
      <c r="EU53" s="2041"/>
      <c r="EV53" s="2041"/>
      <c r="EW53" s="2041"/>
      <c r="EX53" s="2041"/>
      <c r="EY53" s="2041"/>
      <c r="EZ53" s="2041"/>
      <c r="FA53" s="2041"/>
      <c r="FB53" s="2041"/>
    </row>
    <row r="54" spans="2:158" s="1288" customFormat="1" ht="21.75" customHeight="1">
      <c r="B54" s="2049">
        <v>13</v>
      </c>
      <c r="C54" s="2088" t="str">
        <f>+U55</f>
        <v>Empresa de Generación Huallaga S.A.</v>
      </c>
      <c r="D54" s="2059" t="s">
        <v>44</v>
      </c>
      <c r="E54" s="2069">
        <v>7.7650614999999998</v>
      </c>
      <c r="F54" s="2071">
        <v>8.7812096000000004</v>
      </c>
      <c r="G54" s="2071">
        <v>9.7068338000000001</v>
      </c>
      <c r="H54" s="2071">
        <v>8.1753295999999995</v>
      </c>
      <c r="I54" s="2071">
        <v>9.6036298000000002</v>
      </c>
      <c r="J54" s="2071">
        <v>8.2453223000000015</v>
      </c>
      <c r="K54" s="2071">
        <v>8.1511281000000011</v>
      </c>
      <c r="L54" s="2071">
        <v>9.7894503000000004</v>
      </c>
      <c r="M54" s="2071">
        <v>9.3174831999999999</v>
      </c>
      <c r="N54" s="2071">
        <v>8.8433285000000001</v>
      </c>
      <c r="O54" s="2071">
        <v>9.2629651000000006</v>
      </c>
      <c r="P54" s="2072">
        <v>9.4179920999999993</v>
      </c>
      <c r="Q54" s="995">
        <f t="shared" si="2"/>
        <v>107.0597339</v>
      </c>
      <c r="R54" s="1126"/>
      <c r="S54" s="1047"/>
      <c r="T54" s="1047"/>
      <c r="U54" s="1048"/>
      <c r="V54" s="1048" t="s">
        <v>48</v>
      </c>
      <c r="W54" s="1048">
        <v>32.947749000000002</v>
      </c>
      <c r="X54" s="1048">
        <v>31.193944999999992</v>
      </c>
      <c r="Y54" s="1048">
        <v>35.015068000000007</v>
      </c>
      <c r="Z54" s="1048">
        <v>33.260012000000003</v>
      </c>
      <c r="AA54" s="1048">
        <v>35.892758000000008</v>
      </c>
      <c r="AB54" s="1048">
        <v>34.020466999999996</v>
      </c>
      <c r="AC54" s="1048">
        <v>34.652929999999998</v>
      </c>
      <c r="AD54" s="1048">
        <v>34.072637999999998</v>
      </c>
      <c r="AE54" s="1048">
        <v>34.554731999999994</v>
      </c>
      <c r="AF54" s="1048">
        <v>33.827229000000003</v>
      </c>
      <c r="AG54" s="1048">
        <v>34.511316000000001</v>
      </c>
      <c r="AH54" s="1048">
        <v>33.404317999999996</v>
      </c>
      <c r="AI54" s="1048">
        <v>407.35316199999977</v>
      </c>
      <c r="AJ54" s="1047"/>
      <c r="AK54" s="1047"/>
      <c r="AL54" s="1047"/>
      <c r="AM54" s="1047"/>
      <c r="AN54" s="1047"/>
      <c r="AO54" s="1047"/>
      <c r="AP54" s="1047"/>
      <c r="AQ54" s="1047"/>
      <c r="AR54" s="1047"/>
      <c r="AS54" s="1047"/>
      <c r="AT54" s="1047"/>
      <c r="AU54" s="1047"/>
      <c r="AV54" s="1047"/>
      <c r="AW54" s="1047"/>
      <c r="AX54" s="1047"/>
      <c r="AY54" s="1047"/>
      <c r="AZ54" s="1047"/>
      <c r="BA54" s="1047"/>
      <c r="BB54" s="1047"/>
      <c r="BC54" s="1047"/>
      <c r="BD54" s="2041"/>
      <c r="BE54" s="2041"/>
      <c r="BF54" s="2041"/>
      <c r="BG54" s="2041"/>
      <c r="BH54" s="2041"/>
      <c r="BI54" s="2041"/>
      <c r="BJ54" s="2041"/>
      <c r="BK54" s="2041"/>
      <c r="BL54" s="2041"/>
      <c r="BM54" s="2041"/>
      <c r="BN54" s="2041"/>
      <c r="BO54" s="2041"/>
      <c r="BP54" s="2041"/>
      <c r="BQ54" s="2041"/>
      <c r="BR54" s="2041"/>
      <c r="BS54" s="2041"/>
      <c r="BT54" s="2041"/>
      <c r="BU54" s="2041"/>
      <c r="BV54" s="2041"/>
      <c r="BW54" s="2041"/>
      <c r="BX54" s="2041"/>
      <c r="BY54" s="2041"/>
      <c r="BZ54" s="2041"/>
      <c r="CA54" s="2041"/>
      <c r="CB54" s="2041"/>
      <c r="CC54" s="2041"/>
      <c r="CD54" s="2041"/>
      <c r="CE54" s="2041"/>
      <c r="CF54" s="2041"/>
      <c r="CG54" s="2041"/>
      <c r="CH54" s="2041"/>
      <c r="CI54" s="2041"/>
      <c r="CJ54" s="2041"/>
      <c r="CK54" s="2041"/>
      <c r="CL54" s="2041"/>
      <c r="CM54" s="2041"/>
      <c r="CN54" s="2041"/>
      <c r="CO54" s="2041"/>
      <c r="CP54" s="2041"/>
      <c r="CQ54" s="2041"/>
      <c r="CR54" s="2041"/>
      <c r="CS54" s="2041"/>
      <c r="CT54" s="2041"/>
      <c r="CU54" s="2041"/>
      <c r="CV54" s="2041"/>
      <c r="CW54" s="2041"/>
      <c r="CX54" s="2041"/>
      <c r="CY54" s="2041"/>
      <c r="CZ54" s="2041"/>
      <c r="DA54" s="2041"/>
      <c r="DB54" s="2041"/>
      <c r="DC54" s="2041"/>
      <c r="DD54" s="2041"/>
      <c r="DE54" s="2041"/>
      <c r="DF54" s="2041"/>
      <c r="DG54" s="2041"/>
      <c r="DH54" s="2041"/>
      <c r="DI54" s="2041"/>
      <c r="DJ54" s="2041"/>
      <c r="DK54" s="2041"/>
      <c r="DL54" s="2041"/>
      <c r="DM54" s="2041"/>
      <c r="DN54" s="2041"/>
      <c r="DO54" s="2041"/>
      <c r="DP54" s="2041"/>
      <c r="DQ54" s="2041"/>
      <c r="DR54" s="2041"/>
      <c r="DS54" s="2041"/>
      <c r="DT54" s="2041"/>
      <c r="DU54" s="2041"/>
      <c r="DV54" s="2041"/>
      <c r="DW54" s="2041"/>
      <c r="DX54" s="2041"/>
      <c r="DY54" s="2041"/>
      <c r="DZ54" s="2041"/>
      <c r="EA54" s="2041"/>
      <c r="EB54" s="2041"/>
      <c r="EC54" s="2041"/>
      <c r="ED54" s="2041"/>
      <c r="EE54" s="2041"/>
      <c r="EF54" s="2041"/>
      <c r="EG54" s="2041"/>
      <c r="EH54" s="2041"/>
      <c r="EI54" s="2041"/>
      <c r="EJ54" s="2041"/>
      <c r="EK54" s="2041"/>
      <c r="EL54" s="2041"/>
      <c r="EM54" s="2041"/>
      <c r="EN54" s="2041"/>
      <c r="EO54" s="2041"/>
      <c r="EP54" s="2041"/>
      <c r="EQ54" s="2041"/>
      <c r="ER54" s="2041"/>
      <c r="ES54" s="2041"/>
      <c r="ET54" s="2041"/>
      <c r="EU54" s="2041"/>
      <c r="EV54" s="2041"/>
      <c r="EW54" s="2041"/>
      <c r="EX54" s="2041"/>
      <c r="EY54" s="2041"/>
      <c r="EZ54" s="2041"/>
      <c r="FA54" s="2041"/>
      <c r="FB54" s="2041"/>
    </row>
    <row r="55" spans="2:158" s="1288" customFormat="1" ht="21.75" customHeight="1">
      <c r="B55" s="2033"/>
      <c r="C55" s="2042"/>
      <c r="D55" s="2063" t="s">
        <v>45</v>
      </c>
      <c r="E55" s="2069">
        <v>0.13674339999999999</v>
      </c>
      <c r="F55" s="2065">
        <v>0.13132379999999999</v>
      </c>
      <c r="G55" s="2065">
        <v>0.14337079999999999</v>
      </c>
      <c r="H55" s="2065">
        <v>0.1284902</v>
      </c>
      <c r="I55" s="2065">
        <v>0.14680570000000001</v>
      </c>
      <c r="J55" s="2065">
        <v>0.1366694</v>
      </c>
      <c r="K55" s="2065">
        <v>0.13799739999999999</v>
      </c>
      <c r="L55" s="2065">
        <v>0.16351250000000001</v>
      </c>
      <c r="M55" s="2065">
        <v>0.14371229999999999</v>
      </c>
      <c r="N55" s="2065">
        <v>0.14898030000000001</v>
      </c>
      <c r="O55" s="2065">
        <v>0.13017380000000001</v>
      </c>
      <c r="P55" s="2068">
        <v>0.1471932</v>
      </c>
      <c r="Q55" s="995">
        <f t="shared" si="2"/>
        <v>1.6949728000000002</v>
      </c>
      <c r="R55" s="1126"/>
      <c r="S55" s="1047"/>
      <c r="T55" s="1047"/>
      <c r="U55" s="1048" t="s">
        <v>366</v>
      </c>
      <c r="V55" s="1048" t="s">
        <v>44</v>
      </c>
      <c r="W55" s="1048">
        <v>7.7650614999999998</v>
      </c>
      <c r="X55" s="1048">
        <v>8.7812096000000004</v>
      </c>
      <c r="Y55" s="1048">
        <v>9.7068338000000001</v>
      </c>
      <c r="Z55" s="1048">
        <v>8.1753295999999995</v>
      </c>
      <c r="AA55" s="1048">
        <v>9.6036298000000002</v>
      </c>
      <c r="AB55" s="1048">
        <v>8.2453223000000015</v>
      </c>
      <c r="AC55" s="1048">
        <v>8.1511281000000011</v>
      </c>
      <c r="AD55" s="1048">
        <v>9.7894503000000004</v>
      </c>
      <c r="AE55" s="1048">
        <v>9.3174831999999999</v>
      </c>
      <c r="AF55" s="1048">
        <v>8.8433285000000001</v>
      </c>
      <c r="AG55" s="1048">
        <v>9.2629651000000006</v>
      </c>
      <c r="AH55" s="1048">
        <v>9.4179920999999993</v>
      </c>
      <c r="AI55" s="1048">
        <v>107.05973390000003</v>
      </c>
      <c r="AJ55" s="1047"/>
      <c r="AK55" s="1047"/>
      <c r="AL55" s="1047"/>
      <c r="AM55" s="1047"/>
      <c r="AN55" s="1047"/>
      <c r="AO55" s="1047"/>
      <c r="AP55" s="1047"/>
      <c r="AQ55" s="1047"/>
      <c r="AR55" s="1047"/>
      <c r="AS55" s="1047"/>
      <c r="AT55" s="1047"/>
      <c r="AU55" s="1047"/>
      <c r="AV55" s="1047"/>
      <c r="AW55" s="1047"/>
      <c r="AX55" s="1047"/>
      <c r="AY55" s="1047"/>
      <c r="AZ55" s="1047"/>
      <c r="BA55" s="1047"/>
      <c r="BB55" s="1047"/>
      <c r="BC55" s="1047"/>
      <c r="BD55" s="2041"/>
      <c r="BE55" s="2041"/>
      <c r="BF55" s="2041"/>
      <c r="BG55" s="2041"/>
      <c r="BH55" s="2041"/>
      <c r="BI55" s="2041"/>
      <c r="BJ55" s="2041"/>
      <c r="BK55" s="2041"/>
      <c r="BL55" s="2041"/>
      <c r="BM55" s="2041"/>
      <c r="BN55" s="2041"/>
      <c r="BO55" s="2041"/>
      <c r="BP55" s="2041"/>
      <c r="BQ55" s="2041"/>
      <c r="BR55" s="2041"/>
      <c r="BS55" s="2041"/>
      <c r="BT55" s="2041"/>
      <c r="BU55" s="2041"/>
      <c r="BV55" s="2041"/>
      <c r="BW55" s="2041"/>
      <c r="BX55" s="2041"/>
      <c r="BY55" s="2041"/>
      <c r="BZ55" s="2041"/>
      <c r="CA55" s="2041"/>
      <c r="CB55" s="2041"/>
      <c r="CC55" s="2041"/>
      <c r="CD55" s="2041"/>
      <c r="CE55" s="2041"/>
      <c r="CF55" s="2041"/>
      <c r="CG55" s="2041"/>
      <c r="CH55" s="2041"/>
      <c r="CI55" s="2041"/>
      <c r="CJ55" s="2041"/>
      <c r="CK55" s="2041"/>
      <c r="CL55" s="2041"/>
      <c r="CM55" s="2041"/>
      <c r="CN55" s="2041"/>
      <c r="CO55" s="2041"/>
      <c r="CP55" s="2041"/>
      <c r="CQ55" s="2041"/>
      <c r="CR55" s="2041"/>
      <c r="CS55" s="2041"/>
      <c r="CT55" s="2041"/>
      <c r="CU55" s="2041"/>
      <c r="CV55" s="2041"/>
      <c r="CW55" s="2041"/>
      <c r="CX55" s="2041"/>
      <c r="CY55" s="2041"/>
      <c r="CZ55" s="2041"/>
      <c r="DA55" s="2041"/>
      <c r="DB55" s="2041"/>
      <c r="DC55" s="2041"/>
      <c r="DD55" s="2041"/>
      <c r="DE55" s="2041"/>
      <c r="DF55" s="2041"/>
      <c r="DG55" s="2041"/>
      <c r="DH55" s="2041"/>
      <c r="DI55" s="2041"/>
      <c r="DJ55" s="2041"/>
      <c r="DK55" s="2041"/>
      <c r="DL55" s="2041"/>
      <c r="DM55" s="2041"/>
      <c r="DN55" s="2041"/>
      <c r="DO55" s="2041"/>
      <c r="DP55" s="2041"/>
      <c r="DQ55" s="2041"/>
      <c r="DR55" s="2041"/>
      <c r="DS55" s="2041"/>
      <c r="DT55" s="2041"/>
      <c r="DU55" s="2041"/>
      <c r="DV55" s="2041"/>
      <c r="DW55" s="2041"/>
      <c r="DX55" s="2041"/>
      <c r="DY55" s="2041"/>
      <c r="DZ55" s="2041"/>
      <c r="EA55" s="2041"/>
      <c r="EB55" s="2041"/>
      <c r="EC55" s="2041"/>
      <c r="ED55" s="2041"/>
      <c r="EE55" s="2041"/>
      <c r="EF55" s="2041"/>
      <c r="EG55" s="2041"/>
      <c r="EH55" s="2041"/>
      <c r="EI55" s="2041"/>
      <c r="EJ55" s="2041"/>
      <c r="EK55" s="2041"/>
      <c r="EL55" s="2041"/>
      <c r="EM55" s="2041"/>
      <c r="EN55" s="2041"/>
      <c r="EO55" s="2041"/>
      <c r="EP55" s="2041"/>
      <c r="EQ55" s="2041"/>
      <c r="ER55" s="2041"/>
      <c r="ES55" s="2041"/>
      <c r="ET55" s="2041"/>
      <c r="EU55" s="2041"/>
      <c r="EV55" s="2041"/>
      <c r="EW55" s="2041"/>
      <c r="EX55" s="2041"/>
      <c r="EY55" s="2041"/>
      <c r="EZ55" s="2041"/>
      <c r="FA55" s="2041"/>
      <c r="FB55" s="2041"/>
    </row>
    <row r="56" spans="2:158" s="1288" customFormat="1" ht="21.75" customHeight="1">
      <c r="B56" s="2033"/>
      <c r="C56" s="2042"/>
      <c r="D56" s="2063" t="s">
        <v>46</v>
      </c>
      <c r="E56" s="2069"/>
      <c r="F56" s="2065"/>
      <c r="G56" s="2065"/>
      <c r="H56" s="2065"/>
      <c r="I56" s="2065"/>
      <c r="J56" s="2065"/>
      <c r="K56" s="2065"/>
      <c r="L56" s="2065"/>
      <c r="M56" s="2065"/>
      <c r="N56" s="2065"/>
      <c r="O56" s="2065"/>
      <c r="P56" s="2068"/>
      <c r="Q56" s="995">
        <f t="shared" si="2"/>
        <v>0</v>
      </c>
      <c r="R56" s="1126"/>
      <c r="S56" s="1047"/>
      <c r="T56" s="1047"/>
      <c r="U56" s="1048"/>
      <c r="V56" s="1048" t="s">
        <v>45</v>
      </c>
      <c r="W56" s="1048">
        <v>0.13674339999999999</v>
      </c>
      <c r="X56" s="1048">
        <v>0.13132379999999999</v>
      </c>
      <c r="Y56" s="1048">
        <v>0.14337079999999999</v>
      </c>
      <c r="Z56" s="1048">
        <v>0.1284902</v>
      </c>
      <c r="AA56" s="1048">
        <v>0.14680570000000001</v>
      </c>
      <c r="AB56" s="1048">
        <v>0.1366694</v>
      </c>
      <c r="AC56" s="1048">
        <v>0.13799739999999999</v>
      </c>
      <c r="AD56" s="1048">
        <v>0.16351250000000001</v>
      </c>
      <c r="AE56" s="1048">
        <v>0.14371229999999999</v>
      </c>
      <c r="AF56" s="1048">
        <v>0.14898030000000001</v>
      </c>
      <c r="AG56" s="1048">
        <v>0.13017380000000001</v>
      </c>
      <c r="AH56" s="1048">
        <v>0.1471932</v>
      </c>
      <c r="AI56" s="1048">
        <v>1.6949728000000002</v>
      </c>
      <c r="AJ56" s="1047"/>
      <c r="AK56" s="1047"/>
      <c r="AL56" s="1047"/>
      <c r="AM56" s="1047"/>
      <c r="AN56" s="1047"/>
      <c r="AO56" s="1047"/>
      <c r="AP56" s="1047"/>
      <c r="AQ56" s="1047"/>
      <c r="AR56" s="1047"/>
      <c r="AS56" s="1047"/>
      <c r="AT56" s="1047"/>
      <c r="AU56" s="1047"/>
      <c r="AV56" s="1047"/>
      <c r="AW56" s="1047"/>
      <c r="AX56" s="1047"/>
      <c r="AY56" s="1047"/>
      <c r="AZ56" s="1047"/>
      <c r="BA56" s="1047"/>
      <c r="BB56" s="1047"/>
      <c r="BC56" s="1047"/>
      <c r="BD56" s="2041"/>
      <c r="BE56" s="2041"/>
      <c r="BF56" s="2041"/>
      <c r="BG56" s="2041"/>
      <c r="BH56" s="2041"/>
      <c r="BI56" s="2041"/>
      <c r="BJ56" s="2041"/>
      <c r="BK56" s="2041"/>
      <c r="BL56" s="2041"/>
      <c r="BM56" s="2041"/>
      <c r="BN56" s="2041"/>
      <c r="BO56" s="2041"/>
      <c r="BP56" s="2041"/>
      <c r="BQ56" s="2041"/>
      <c r="BR56" s="2041"/>
      <c r="BS56" s="2041"/>
      <c r="BT56" s="2041"/>
      <c r="BU56" s="2041"/>
      <c r="BV56" s="2041"/>
      <c r="BW56" s="2041"/>
      <c r="BX56" s="2041"/>
      <c r="BY56" s="2041"/>
      <c r="BZ56" s="2041"/>
      <c r="CA56" s="2041"/>
      <c r="CB56" s="2041"/>
      <c r="CC56" s="2041"/>
      <c r="CD56" s="2041"/>
      <c r="CE56" s="2041"/>
      <c r="CF56" s="2041"/>
      <c r="CG56" s="2041"/>
      <c r="CH56" s="2041"/>
      <c r="CI56" s="2041"/>
      <c r="CJ56" s="2041"/>
      <c r="CK56" s="2041"/>
      <c r="CL56" s="2041"/>
      <c r="CM56" s="2041"/>
      <c r="CN56" s="2041"/>
      <c r="CO56" s="2041"/>
      <c r="CP56" s="2041"/>
      <c r="CQ56" s="2041"/>
      <c r="CR56" s="2041"/>
      <c r="CS56" s="2041"/>
      <c r="CT56" s="2041"/>
      <c r="CU56" s="2041"/>
      <c r="CV56" s="2041"/>
      <c r="CW56" s="2041"/>
      <c r="CX56" s="2041"/>
      <c r="CY56" s="2041"/>
      <c r="CZ56" s="2041"/>
      <c r="DA56" s="2041"/>
      <c r="DB56" s="2041"/>
      <c r="DC56" s="2041"/>
      <c r="DD56" s="2041"/>
      <c r="DE56" s="2041"/>
      <c r="DF56" s="2041"/>
      <c r="DG56" s="2041"/>
      <c r="DH56" s="2041"/>
      <c r="DI56" s="2041"/>
      <c r="DJ56" s="2041"/>
      <c r="DK56" s="2041"/>
      <c r="DL56" s="2041"/>
      <c r="DM56" s="2041"/>
      <c r="DN56" s="2041"/>
      <c r="DO56" s="2041"/>
      <c r="DP56" s="2041"/>
      <c r="DQ56" s="2041"/>
      <c r="DR56" s="2041"/>
      <c r="DS56" s="2041"/>
      <c r="DT56" s="2041"/>
      <c r="DU56" s="2041"/>
      <c r="DV56" s="2041"/>
      <c r="DW56" s="2041"/>
      <c r="DX56" s="2041"/>
      <c r="DY56" s="2041"/>
      <c r="DZ56" s="2041"/>
      <c r="EA56" s="2041"/>
      <c r="EB56" s="2041"/>
      <c r="EC56" s="2041"/>
      <c r="ED56" s="2041"/>
      <c r="EE56" s="2041"/>
      <c r="EF56" s="2041"/>
      <c r="EG56" s="2041"/>
      <c r="EH56" s="2041"/>
      <c r="EI56" s="2041"/>
      <c r="EJ56" s="2041"/>
      <c r="EK56" s="2041"/>
      <c r="EL56" s="2041"/>
      <c r="EM56" s="2041"/>
      <c r="EN56" s="2041"/>
      <c r="EO56" s="2041"/>
      <c r="EP56" s="2041"/>
      <c r="EQ56" s="2041"/>
      <c r="ER56" s="2041"/>
      <c r="ES56" s="2041"/>
      <c r="ET56" s="2041"/>
      <c r="EU56" s="2041"/>
      <c r="EV56" s="2041"/>
      <c r="EW56" s="2041"/>
      <c r="EX56" s="2041"/>
      <c r="EY56" s="2041"/>
      <c r="EZ56" s="2041"/>
      <c r="FA56" s="2041"/>
      <c r="FB56" s="2041"/>
    </row>
    <row r="57" spans="2:158" s="1288" customFormat="1" ht="21.75" customHeight="1">
      <c r="B57" s="2033"/>
      <c r="C57" s="2047"/>
      <c r="D57" s="2048" t="s">
        <v>48</v>
      </c>
      <c r="E57" s="386">
        <v>7.9018049000000001</v>
      </c>
      <c r="F57" s="74">
        <v>8.9125334000000009</v>
      </c>
      <c r="G57" s="74">
        <v>9.8502046000000014</v>
      </c>
      <c r="H57" s="74">
        <v>8.3038197999999994</v>
      </c>
      <c r="I57" s="74">
        <v>9.7504355000000018</v>
      </c>
      <c r="J57" s="74">
        <v>8.3819917000000022</v>
      </c>
      <c r="K57" s="74">
        <v>8.2891255000000008</v>
      </c>
      <c r="L57" s="74">
        <v>9.9529627999999999</v>
      </c>
      <c r="M57" s="74">
        <v>9.4611955000000005</v>
      </c>
      <c r="N57" s="74">
        <v>8.9923088</v>
      </c>
      <c r="O57" s="74">
        <v>9.3931389000000003</v>
      </c>
      <c r="P57" s="75">
        <v>9.5651852999999996</v>
      </c>
      <c r="Q57" s="1004">
        <f t="shared" si="2"/>
        <v>108.7547067</v>
      </c>
      <c r="R57" s="1126"/>
      <c r="S57" s="1047"/>
      <c r="T57" s="1047"/>
      <c r="U57" s="1048"/>
      <c r="V57" s="1048" t="s">
        <v>46</v>
      </c>
      <c r="W57" s="1048"/>
      <c r="X57" s="1048"/>
      <c r="Y57" s="1048"/>
      <c r="Z57" s="1048"/>
      <c r="AA57" s="1048"/>
      <c r="AB57" s="1048"/>
      <c r="AC57" s="1048"/>
      <c r="AD57" s="1048"/>
      <c r="AE57" s="1048"/>
      <c r="AF57" s="1048"/>
      <c r="AG57" s="1048"/>
      <c r="AH57" s="1048"/>
      <c r="AI57" s="1048"/>
      <c r="AJ57" s="1047"/>
      <c r="AK57" s="1047"/>
      <c r="AL57" s="1047"/>
      <c r="AM57" s="1047"/>
      <c r="AN57" s="1047"/>
      <c r="AO57" s="1047"/>
      <c r="AP57" s="1047"/>
      <c r="AQ57" s="1047"/>
      <c r="AR57" s="1047"/>
      <c r="AS57" s="1047"/>
      <c r="AT57" s="1047"/>
      <c r="AU57" s="1047"/>
      <c r="AV57" s="1047"/>
      <c r="AW57" s="1047"/>
      <c r="AX57" s="1047"/>
      <c r="AY57" s="1047"/>
      <c r="AZ57" s="1047"/>
      <c r="BA57" s="1047"/>
      <c r="BB57" s="1047"/>
      <c r="BC57" s="1047"/>
      <c r="BD57" s="2041"/>
      <c r="BE57" s="2041"/>
      <c r="BF57" s="2041"/>
      <c r="BG57" s="2041"/>
      <c r="BH57" s="2041"/>
      <c r="BI57" s="2041"/>
      <c r="BJ57" s="2041"/>
      <c r="BK57" s="2041"/>
      <c r="BL57" s="2041"/>
      <c r="BM57" s="2041"/>
      <c r="BN57" s="2041"/>
      <c r="BO57" s="2041"/>
      <c r="BP57" s="2041"/>
      <c r="BQ57" s="2041"/>
      <c r="BR57" s="2041"/>
      <c r="BS57" s="2041"/>
      <c r="BT57" s="2041"/>
      <c r="BU57" s="2041"/>
      <c r="BV57" s="2041"/>
      <c r="BW57" s="2041"/>
      <c r="BX57" s="2041"/>
      <c r="BY57" s="2041"/>
      <c r="BZ57" s="2041"/>
      <c r="CA57" s="2041"/>
      <c r="CB57" s="2041"/>
      <c r="CC57" s="2041"/>
      <c r="CD57" s="2041"/>
      <c r="CE57" s="2041"/>
      <c r="CF57" s="2041"/>
      <c r="CG57" s="2041"/>
      <c r="CH57" s="2041"/>
      <c r="CI57" s="2041"/>
      <c r="CJ57" s="2041"/>
      <c r="CK57" s="2041"/>
      <c r="CL57" s="2041"/>
      <c r="CM57" s="2041"/>
      <c r="CN57" s="2041"/>
      <c r="CO57" s="2041"/>
      <c r="CP57" s="2041"/>
      <c r="CQ57" s="2041"/>
      <c r="CR57" s="2041"/>
      <c r="CS57" s="2041"/>
      <c r="CT57" s="2041"/>
      <c r="CU57" s="2041"/>
      <c r="CV57" s="2041"/>
      <c r="CW57" s="2041"/>
      <c r="CX57" s="2041"/>
      <c r="CY57" s="2041"/>
      <c r="CZ57" s="2041"/>
      <c r="DA57" s="2041"/>
      <c r="DB57" s="2041"/>
      <c r="DC57" s="2041"/>
      <c r="DD57" s="2041"/>
      <c r="DE57" s="2041"/>
      <c r="DF57" s="2041"/>
      <c r="DG57" s="2041"/>
      <c r="DH57" s="2041"/>
      <c r="DI57" s="2041"/>
      <c r="DJ57" s="2041"/>
      <c r="DK57" s="2041"/>
      <c r="DL57" s="2041"/>
      <c r="DM57" s="2041"/>
      <c r="DN57" s="2041"/>
      <c r="DO57" s="2041"/>
      <c r="DP57" s="2041"/>
      <c r="DQ57" s="2041"/>
      <c r="DR57" s="2041"/>
      <c r="DS57" s="2041"/>
      <c r="DT57" s="2041"/>
      <c r="DU57" s="2041"/>
      <c r="DV57" s="2041"/>
      <c r="DW57" s="2041"/>
      <c r="DX57" s="2041"/>
      <c r="DY57" s="2041"/>
      <c r="DZ57" s="2041"/>
      <c r="EA57" s="2041"/>
      <c r="EB57" s="2041"/>
      <c r="EC57" s="2041"/>
      <c r="ED57" s="2041"/>
      <c r="EE57" s="2041"/>
      <c r="EF57" s="2041"/>
      <c r="EG57" s="2041"/>
      <c r="EH57" s="2041"/>
      <c r="EI57" s="2041"/>
      <c r="EJ57" s="2041"/>
      <c r="EK57" s="2041"/>
      <c r="EL57" s="2041"/>
      <c r="EM57" s="2041"/>
      <c r="EN57" s="2041"/>
      <c r="EO57" s="2041"/>
      <c r="EP57" s="2041"/>
      <c r="EQ57" s="2041"/>
      <c r="ER57" s="2041"/>
      <c r="ES57" s="2041"/>
      <c r="ET57" s="2041"/>
      <c r="EU57" s="2041"/>
      <c r="EV57" s="2041"/>
      <c r="EW57" s="2041"/>
      <c r="EX57" s="2041"/>
      <c r="EY57" s="2041"/>
      <c r="EZ57" s="2041"/>
      <c r="FA57" s="2041"/>
      <c r="FB57" s="2041"/>
    </row>
    <row r="58" spans="2:158" s="1288" customFormat="1" ht="21.75" customHeight="1">
      <c r="B58" s="2049">
        <v>14</v>
      </c>
      <c r="C58" s="2088" t="str">
        <f>+U59</f>
        <v>Empresa de Generación Huanza S.A.</v>
      </c>
      <c r="D58" s="2059" t="s">
        <v>44</v>
      </c>
      <c r="E58" s="2089">
        <v>36.777806599999998</v>
      </c>
      <c r="F58" s="2065">
        <v>35.459788899999992</v>
      </c>
      <c r="G58" s="2065">
        <v>39.4227846</v>
      </c>
      <c r="H58" s="2065">
        <v>37.567484999999998</v>
      </c>
      <c r="I58" s="2065">
        <v>36.175999300000001</v>
      </c>
      <c r="J58" s="2065">
        <v>32.861315300000001</v>
      </c>
      <c r="K58" s="2065">
        <v>34.8122112</v>
      </c>
      <c r="L58" s="2065">
        <v>34.453032899999997</v>
      </c>
      <c r="M58" s="2065">
        <v>32.927736600000003</v>
      </c>
      <c r="N58" s="2065">
        <v>31.460304600000004</v>
      </c>
      <c r="O58" s="2065">
        <v>30.714208599999996</v>
      </c>
      <c r="P58" s="2068">
        <v>33.469648499999998</v>
      </c>
      <c r="Q58" s="995">
        <f t="shared" si="2"/>
        <v>416.10232210000004</v>
      </c>
      <c r="R58" s="1126"/>
      <c r="S58" s="1047"/>
      <c r="T58" s="1047"/>
      <c r="U58" s="1048"/>
      <c r="V58" s="1048" t="s">
        <v>48</v>
      </c>
      <c r="W58" s="1048">
        <v>7.9018049000000001</v>
      </c>
      <c r="X58" s="1048">
        <v>8.9125334000000009</v>
      </c>
      <c r="Y58" s="1048">
        <v>9.8502046000000014</v>
      </c>
      <c r="Z58" s="1048">
        <v>8.3038197999999994</v>
      </c>
      <c r="AA58" s="1048">
        <v>9.7504355000000018</v>
      </c>
      <c r="AB58" s="1048">
        <v>8.3819917000000022</v>
      </c>
      <c r="AC58" s="1048">
        <v>8.2891255000000008</v>
      </c>
      <c r="AD58" s="1048">
        <v>9.9529627999999999</v>
      </c>
      <c r="AE58" s="1048">
        <v>9.4611955000000005</v>
      </c>
      <c r="AF58" s="1048">
        <v>8.9923088</v>
      </c>
      <c r="AG58" s="1048">
        <v>9.3931389000000003</v>
      </c>
      <c r="AH58" s="1048">
        <v>9.5651852999999996</v>
      </c>
      <c r="AI58" s="1048">
        <v>108.75470669999999</v>
      </c>
      <c r="AJ58" s="1047"/>
      <c r="AK58" s="1047"/>
      <c r="AL58" s="1047"/>
      <c r="AM58" s="1047"/>
      <c r="AN58" s="1047"/>
      <c r="AO58" s="1047"/>
      <c r="AP58" s="1047"/>
      <c r="AQ58" s="1047"/>
      <c r="AR58" s="1047"/>
      <c r="AS58" s="1047"/>
      <c r="AT58" s="1047"/>
      <c r="AU58" s="1047"/>
      <c r="AV58" s="1047"/>
      <c r="AW58" s="1047"/>
      <c r="AX58" s="1047"/>
      <c r="AY58" s="1047"/>
      <c r="AZ58" s="1047"/>
      <c r="BA58" s="1047"/>
      <c r="BB58" s="1047"/>
      <c r="BC58" s="1047"/>
      <c r="BD58" s="2041"/>
      <c r="BE58" s="2041"/>
      <c r="BF58" s="2041"/>
      <c r="BG58" s="2041"/>
      <c r="BH58" s="2041"/>
      <c r="BI58" s="2041"/>
      <c r="BJ58" s="2041"/>
      <c r="BK58" s="2041"/>
      <c r="BL58" s="2041"/>
      <c r="BM58" s="2041"/>
      <c r="BN58" s="2041"/>
      <c r="BO58" s="2041"/>
      <c r="BP58" s="2041"/>
      <c r="BQ58" s="2041"/>
      <c r="BR58" s="2041"/>
      <c r="BS58" s="2041"/>
      <c r="BT58" s="2041"/>
      <c r="BU58" s="2041"/>
      <c r="BV58" s="2041"/>
      <c r="BW58" s="2041"/>
      <c r="BX58" s="2041"/>
      <c r="BY58" s="2041"/>
      <c r="BZ58" s="2041"/>
      <c r="CA58" s="2041"/>
      <c r="CB58" s="2041"/>
      <c r="CC58" s="2041"/>
      <c r="CD58" s="2041"/>
      <c r="CE58" s="2041"/>
      <c r="CF58" s="2041"/>
      <c r="CG58" s="2041"/>
      <c r="CH58" s="2041"/>
      <c r="CI58" s="2041"/>
      <c r="CJ58" s="2041"/>
      <c r="CK58" s="2041"/>
      <c r="CL58" s="2041"/>
      <c r="CM58" s="2041"/>
      <c r="CN58" s="2041"/>
      <c r="CO58" s="2041"/>
      <c r="CP58" s="2041"/>
      <c r="CQ58" s="2041"/>
      <c r="CR58" s="2041"/>
      <c r="CS58" s="2041"/>
      <c r="CT58" s="2041"/>
      <c r="CU58" s="2041"/>
      <c r="CV58" s="2041"/>
      <c r="CW58" s="2041"/>
      <c r="CX58" s="2041"/>
      <c r="CY58" s="2041"/>
      <c r="CZ58" s="2041"/>
      <c r="DA58" s="2041"/>
      <c r="DB58" s="2041"/>
      <c r="DC58" s="2041"/>
      <c r="DD58" s="2041"/>
      <c r="DE58" s="2041"/>
      <c r="DF58" s="2041"/>
      <c r="DG58" s="2041"/>
      <c r="DH58" s="2041"/>
      <c r="DI58" s="2041"/>
      <c r="DJ58" s="2041"/>
      <c r="DK58" s="2041"/>
      <c r="DL58" s="2041"/>
      <c r="DM58" s="2041"/>
      <c r="DN58" s="2041"/>
      <c r="DO58" s="2041"/>
      <c r="DP58" s="2041"/>
      <c r="DQ58" s="2041"/>
      <c r="DR58" s="2041"/>
      <c r="DS58" s="2041"/>
      <c r="DT58" s="2041"/>
      <c r="DU58" s="2041"/>
      <c r="DV58" s="2041"/>
      <c r="DW58" s="2041"/>
      <c r="DX58" s="2041"/>
      <c r="DY58" s="2041"/>
      <c r="DZ58" s="2041"/>
      <c r="EA58" s="2041"/>
      <c r="EB58" s="2041"/>
      <c r="EC58" s="2041"/>
      <c r="ED58" s="2041"/>
      <c r="EE58" s="2041"/>
      <c r="EF58" s="2041"/>
      <c r="EG58" s="2041"/>
      <c r="EH58" s="2041"/>
      <c r="EI58" s="2041"/>
      <c r="EJ58" s="2041"/>
      <c r="EK58" s="2041"/>
      <c r="EL58" s="2041"/>
      <c r="EM58" s="2041"/>
      <c r="EN58" s="2041"/>
      <c r="EO58" s="2041"/>
      <c r="EP58" s="2041"/>
      <c r="EQ58" s="2041"/>
      <c r="ER58" s="2041"/>
      <c r="ES58" s="2041"/>
      <c r="ET58" s="2041"/>
      <c r="EU58" s="2041"/>
      <c r="EV58" s="2041"/>
      <c r="EW58" s="2041"/>
      <c r="EX58" s="2041"/>
      <c r="EY58" s="2041"/>
      <c r="EZ58" s="2041"/>
      <c r="FA58" s="2041"/>
      <c r="FB58" s="2041"/>
    </row>
    <row r="59" spans="2:158" s="1288" customFormat="1" ht="21.75" customHeight="1">
      <c r="B59" s="2033"/>
      <c r="C59" s="2042"/>
      <c r="D59" s="2063" t="s">
        <v>45</v>
      </c>
      <c r="E59" s="2075">
        <v>4.1725232999999999</v>
      </c>
      <c r="F59" s="2076">
        <v>3.6898791000000006</v>
      </c>
      <c r="G59" s="2076">
        <v>3.9378117000000001</v>
      </c>
      <c r="H59" s="2076">
        <v>4.4408173999999994</v>
      </c>
      <c r="I59" s="2076">
        <v>5.7931512999999999</v>
      </c>
      <c r="J59" s="2076">
        <v>5.7272470000000002</v>
      </c>
      <c r="K59" s="2076">
        <v>5.3303884999999998</v>
      </c>
      <c r="L59" s="2076">
        <v>5.4494327000000009</v>
      </c>
      <c r="M59" s="2076">
        <v>5.2367092</v>
      </c>
      <c r="N59" s="2076">
        <v>5.6367633999999995</v>
      </c>
      <c r="O59" s="2076">
        <v>5.6023201999999994</v>
      </c>
      <c r="P59" s="2077">
        <v>4.4756711999999998</v>
      </c>
      <c r="Q59" s="72">
        <f t="shared" si="2"/>
        <v>59.492715000000004</v>
      </c>
      <c r="R59" s="1126"/>
      <c r="S59" s="1047"/>
      <c r="T59" s="1047"/>
      <c r="U59" s="1048" t="s">
        <v>51</v>
      </c>
      <c r="V59" s="1048" t="s">
        <v>44</v>
      </c>
      <c r="W59" s="1048">
        <v>36.777806599999998</v>
      </c>
      <c r="X59" s="1048">
        <v>35.459788899999992</v>
      </c>
      <c r="Y59" s="1048">
        <v>39.4227846</v>
      </c>
      <c r="Z59" s="1048">
        <v>37.567484999999998</v>
      </c>
      <c r="AA59" s="1048">
        <v>36.175999300000001</v>
      </c>
      <c r="AB59" s="1048">
        <v>32.861315300000001</v>
      </c>
      <c r="AC59" s="1048">
        <v>34.8122112</v>
      </c>
      <c r="AD59" s="1048">
        <v>34.453032899999997</v>
      </c>
      <c r="AE59" s="1048">
        <v>32.927736600000003</v>
      </c>
      <c r="AF59" s="1048">
        <v>31.460304600000004</v>
      </c>
      <c r="AG59" s="1048">
        <v>30.714208599999996</v>
      </c>
      <c r="AH59" s="1048">
        <v>33.469648499999998</v>
      </c>
      <c r="AI59" s="1048">
        <v>416.10232209999992</v>
      </c>
      <c r="AJ59" s="1047"/>
      <c r="AK59" s="1047"/>
      <c r="AL59" s="1047"/>
      <c r="AM59" s="1047"/>
      <c r="AN59" s="1047"/>
      <c r="AO59" s="1047"/>
      <c r="AP59" s="1047"/>
      <c r="AQ59" s="1047"/>
      <c r="AR59" s="1047"/>
      <c r="AS59" s="1047"/>
      <c r="AT59" s="1047"/>
      <c r="AU59" s="1047"/>
      <c r="AV59" s="1047"/>
      <c r="AW59" s="1047"/>
      <c r="AX59" s="1047"/>
      <c r="AY59" s="1047"/>
      <c r="AZ59" s="1047"/>
      <c r="BA59" s="1047"/>
      <c r="BB59" s="1047"/>
      <c r="BC59" s="1047"/>
      <c r="BD59" s="2041"/>
      <c r="BE59" s="2041"/>
      <c r="BF59" s="2041"/>
      <c r="BG59" s="2041"/>
      <c r="BH59" s="2041"/>
      <c r="BI59" s="2041"/>
      <c r="BJ59" s="2041"/>
      <c r="BK59" s="2041"/>
      <c r="BL59" s="2041"/>
      <c r="BM59" s="2041"/>
      <c r="BN59" s="2041"/>
      <c r="BO59" s="2041"/>
      <c r="BP59" s="2041"/>
      <c r="BQ59" s="2041"/>
      <c r="BR59" s="2041"/>
      <c r="BS59" s="2041"/>
      <c r="BT59" s="2041"/>
      <c r="BU59" s="2041"/>
      <c r="BV59" s="2041"/>
      <c r="BW59" s="2041"/>
      <c r="BX59" s="2041"/>
      <c r="BY59" s="2041"/>
      <c r="BZ59" s="2041"/>
      <c r="CA59" s="2041"/>
      <c r="CB59" s="2041"/>
      <c r="CC59" s="2041"/>
      <c r="CD59" s="2041"/>
      <c r="CE59" s="2041"/>
      <c r="CF59" s="2041"/>
      <c r="CG59" s="2041"/>
      <c r="CH59" s="2041"/>
      <c r="CI59" s="2041"/>
      <c r="CJ59" s="2041"/>
      <c r="CK59" s="2041"/>
      <c r="CL59" s="2041"/>
      <c r="CM59" s="2041"/>
      <c r="CN59" s="2041"/>
      <c r="CO59" s="2041"/>
      <c r="CP59" s="2041"/>
      <c r="CQ59" s="2041"/>
      <c r="CR59" s="2041"/>
      <c r="CS59" s="2041"/>
      <c r="CT59" s="2041"/>
      <c r="CU59" s="2041"/>
      <c r="CV59" s="2041"/>
      <c r="CW59" s="2041"/>
      <c r="CX59" s="2041"/>
      <c r="CY59" s="2041"/>
      <c r="CZ59" s="2041"/>
      <c r="DA59" s="2041"/>
      <c r="DB59" s="2041"/>
      <c r="DC59" s="2041"/>
      <c r="DD59" s="2041"/>
      <c r="DE59" s="2041"/>
      <c r="DF59" s="2041"/>
      <c r="DG59" s="2041"/>
      <c r="DH59" s="2041"/>
      <c r="DI59" s="2041"/>
      <c r="DJ59" s="2041"/>
      <c r="DK59" s="2041"/>
      <c r="DL59" s="2041"/>
      <c r="DM59" s="2041"/>
      <c r="DN59" s="2041"/>
      <c r="DO59" s="2041"/>
      <c r="DP59" s="2041"/>
      <c r="DQ59" s="2041"/>
      <c r="DR59" s="2041"/>
      <c r="DS59" s="2041"/>
      <c r="DT59" s="2041"/>
      <c r="DU59" s="2041"/>
      <c r="DV59" s="2041"/>
      <c r="DW59" s="2041"/>
      <c r="DX59" s="2041"/>
      <c r="DY59" s="2041"/>
      <c r="DZ59" s="2041"/>
      <c r="EA59" s="2041"/>
      <c r="EB59" s="2041"/>
      <c r="EC59" s="2041"/>
      <c r="ED59" s="2041"/>
      <c r="EE59" s="2041"/>
      <c r="EF59" s="2041"/>
      <c r="EG59" s="2041"/>
      <c r="EH59" s="2041"/>
      <c r="EI59" s="2041"/>
      <c r="EJ59" s="2041"/>
      <c r="EK59" s="2041"/>
      <c r="EL59" s="2041"/>
      <c r="EM59" s="2041"/>
      <c r="EN59" s="2041"/>
      <c r="EO59" s="2041"/>
      <c r="EP59" s="2041"/>
      <c r="EQ59" s="2041"/>
      <c r="ER59" s="2041"/>
      <c r="ES59" s="2041"/>
      <c r="ET59" s="2041"/>
      <c r="EU59" s="2041"/>
      <c r="EV59" s="2041"/>
      <c r="EW59" s="2041"/>
      <c r="EX59" s="2041"/>
      <c r="EY59" s="2041"/>
      <c r="EZ59" s="2041"/>
      <c r="FA59" s="2041"/>
      <c r="FB59" s="2041"/>
    </row>
    <row r="60" spans="2:158" s="1288" customFormat="1" ht="21.75" customHeight="1">
      <c r="B60" s="2033"/>
      <c r="C60" s="2042"/>
      <c r="D60" s="2063" t="s">
        <v>46</v>
      </c>
      <c r="E60" s="2075">
        <v>3.0378009000000001</v>
      </c>
      <c r="F60" s="2076">
        <v>3.0240415</v>
      </c>
      <c r="G60" s="2076">
        <v>3.6308631</v>
      </c>
      <c r="H60" s="2076">
        <v>3.747465</v>
      </c>
      <c r="I60" s="2076">
        <v>3.6095519999999999</v>
      </c>
      <c r="J60" s="2076">
        <v>3.7593316999999997</v>
      </c>
      <c r="K60" s="2076">
        <v>3.8633717000000001</v>
      </c>
      <c r="L60" s="2076">
        <v>4.2258618999999999</v>
      </c>
      <c r="M60" s="2076">
        <v>4.3681958999999999</v>
      </c>
      <c r="N60" s="2076">
        <v>4.2934853999999998</v>
      </c>
      <c r="O60" s="2076">
        <v>4.2230854999999998</v>
      </c>
      <c r="P60" s="2077">
        <v>3.7660280999999998</v>
      </c>
      <c r="Q60" s="72">
        <f t="shared" si="2"/>
        <v>45.5490827</v>
      </c>
      <c r="R60" s="1126"/>
      <c r="S60" s="1047"/>
      <c r="T60" s="1047"/>
      <c r="U60" s="1048"/>
      <c r="V60" s="1048" t="s">
        <v>45</v>
      </c>
      <c r="W60" s="1048">
        <v>4.1725232999999999</v>
      </c>
      <c r="X60" s="1048">
        <v>3.6898791000000006</v>
      </c>
      <c r="Y60" s="1048">
        <v>3.9378117000000001</v>
      </c>
      <c r="Z60" s="1048">
        <v>4.4408173999999994</v>
      </c>
      <c r="AA60" s="1048">
        <v>5.7931512999999999</v>
      </c>
      <c r="AB60" s="1048">
        <v>5.7272470000000002</v>
      </c>
      <c r="AC60" s="1048">
        <v>5.3303884999999998</v>
      </c>
      <c r="AD60" s="1048">
        <v>5.4494327000000009</v>
      </c>
      <c r="AE60" s="1048">
        <v>5.2367092</v>
      </c>
      <c r="AF60" s="1048">
        <v>5.6367633999999995</v>
      </c>
      <c r="AG60" s="1048">
        <v>5.6023201999999994</v>
      </c>
      <c r="AH60" s="1048">
        <v>4.4756711999999998</v>
      </c>
      <c r="AI60" s="1048">
        <v>59.49271499999999</v>
      </c>
      <c r="AJ60" s="1047"/>
      <c r="AK60" s="1047"/>
      <c r="AL60" s="1047"/>
      <c r="AM60" s="1047"/>
      <c r="AN60" s="1047"/>
      <c r="AO60" s="1047"/>
      <c r="AP60" s="1047"/>
      <c r="AQ60" s="1047"/>
      <c r="AR60" s="1047"/>
      <c r="AS60" s="1047"/>
      <c r="AT60" s="1047"/>
      <c r="AU60" s="1047"/>
      <c r="AV60" s="1047"/>
      <c r="AW60" s="1047"/>
      <c r="AX60" s="1047"/>
      <c r="AY60" s="1047"/>
      <c r="AZ60" s="1047"/>
      <c r="BA60" s="1047"/>
      <c r="BB60" s="1047"/>
      <c r="BC60" s="1047"/>
      <c r="BD60" s="2041"/>
      <c r="BE60" s="2041"/>
      <c r="BF60" s="2041"/>
      <c r="BG60" s="2041"/>
      <c r="BH60" s="2041"/>
      <c r="BI60" s="2041"/>
      <c r="BJ60" s="2041"/>
      <c r="BK60" s="2041"/>
      <c r="BL60" s="2041"/>
      <c r="BM60" s="2041"/>
      <c r="BN60" s="2041"/>
      <c r="BO60" s="2041"/>
      <c r="BP60" s="2041"/>
      <c r="BQ60" s="2041"/>
      <c r="BR60" s="2041"/>
      <c r="BS60" s="2041"/>
      <c r="BT60" s="2041"/>
      <c r="BU60" s="2041"/>
      <c r="BV60" s="2041"/>
      <c r="BW60" s="2041"/>
      <c r="BX60" s="2041"/>
      <c r="BY60" s="2041"/>
      <c r="BZ60" s="2041"/>
      <c r="CA60" s="2041"/>
      <c r="CB60" s="2041"/>
      <c r="CC60" s="2041"/>
      <c r="CD60" s="2041"/>
      <c r="CE60" s="2041"/>
      <c r="CF60" s="2041"/>
      <c r="CG60" s="2041"/>
      <c r="CH60" s="2041"/>
      <c r="CI60" s="2041"/>
      <c r="CJ60" s="2041"/>
      <c r="CK60" s="2041"/>
      <c r="CL60" s="2041"/>
      <c r="CM60" s="2041"/>
      <c r="CN60" s="2041"/>
      <c r="CO60" s="2041"/>
      <c r="CP60" s="2041"/>
      <c r="CQ60" s="2041"/>
      <c r="CR60" s="2041"/>
      <c r="CS60" s="2041"/>
      <c r="CT60" s="2041"/>
      <c r="CU60" s="2041"/>
      <c r="CV60" s="2041"/>
      <c r="CW60" s="2041"/>
      <c r="CX60" s="2041"/>
      <c r="CY60" s="2041"/>
      <c r="CZ60" s="2041"/>
      <c r="DA60" s="2041"/>
      <c r="DB60" s="2041"/>
      <c r="DC60" s="2041"/>
      <c r="DD60" s="2041"/>
      <c r="DE60" s="2041"/>
      <c r="DF60" s="2041"/>
      <c r="DG60" s="2041"/>
      <c r="DH60" s="2041"/>
      <c r="DI60" s="2041"/>
      <c r="DJ60" s="2041"/>
      <c r="DK60" s="2041"/>
      <c r="DL60" s="2041"/>
      <c r="DM60" s="2041"/>
      <c r="DN60" s="2041"/>
      <c r="DO60" s="2041"/>
      <c r="DP60" s="2041"/>
      <c r="DQ60" s="2041"/>
      <c r="DR60" s="2041"/>
      <c r="DS60" s="2041"/>
      <c r="DT60" s="2041"/>
      <c r="DU60" s="2041"/>
      <c r="DV60" s="2041"/>
      <c r="DW60" s="2041"/>
      <c r="DX60" s="2041"/>
      <c r="DY60" s="2041"/>
      <c r="DZ60" s="2041"/>
      <c r="EA60" s="2041"/>
      <c r="EB60" s="2041"/>
      <c r="EC60" s="2041"/>
      <c r="ED60" s="2041"/>
      <c r="EE60" s="2041"/>
      <c r="EF60" s="2041"/>
      <c r="EG60" s="2041"/>
      <c r="EH60" s="2041"/>
      <c r="EI60" s="2041"/>
      <c r="EJ60" s="2041"/>
      <c r="EK60" s="2041"/>
      <c r="EL60" s="2041"/>
      <c r="EM60" s="2041"/>
      <c r="EN60" s="2041"/>
      <c r="EO60" s="2041"/>
      <c r="EP60" s="2041"/>
      <c r="EQ60" s="2041"/>
      <c r="ER60" s="2041"/>
      <c r="ES60" s="2041"/>
      <c r="ET60" s="2041"/>
      <c r="EU60" s="2041"/>
      <c r="EV60" s="2041"/>
      <c r="EW60" s="2041"/>
      <c r="EX60" s="2041"/>
      <c r="EY60" s="2041"/>
      <c r="EZ60" s="2041"/>
      <c r="FA60" s="2041"/>
      <c r="FB60" s="2041"/>
    </row>
    <row r="61" spans="2:158" s="1288" customFormat="1" ht="21.75" customHeight="1">
      <c r="B61" s="2033"/>
      <c r="C61" s="2047"/>
      <c r="D61" s="2048" t="s">
        <v>48</v>
      </c>
      <c r="E61" s="386">
        <v>43.988130800000008</v>
      </c>
      <c r="F61" s="74">
        <v>42.173709500000008</v>
      </c>
      <c r="G61" s="74">
        <v>46.991459399999997</v>
      </c>
      <c r="H61" s="74">
        <v>45.755767399999996</v>
      </c>
      <c r="I61" s="74">
        <v>45.578702599999993</v>
      </c>
      <c r="J61" s="74">
        <v>42.347893999999997</v>
      </c>
      <c r="K61" s="74">
        <v>44.0059714</v>
      </c>
      <c r="L61" s="74">
        <v>44.128327500000005</v>
      </c>
      <c r="M61" s="74">
        <v>42.532641700000006</v>
      </c>
      <c r="N61" s="74">
        <v>41.390553400000002</v>
      </c>
      <c r="O61" s="74">
        <v>40.53961429999999</v>
      </c>
      <c r="P61" s="75">
        <v>41.711347800000006</v>
      </c>
      <c r="Q61" s="1004">
        <f t="shared" si="2"/>
        <v>521.1441198</v>
      </c>
      <c r="R61" s="1126"/>
      <c r="S61" s="1047"/>
      <c r="T61" s="1047"/>
      <c r="U61" s="1048"/>
      <c r="V61" s="1048" t="s">
        <v>46</v>
      </c>
      <c r="W61" s="1048">
        <v>3.0378009000000001</v>
      </c>
      <c r="X61" s="1048">
        <v>3.0240415</v>
      </c>
      <c r="Y61" s="1048">
        <v>3.6308631</v>
      </c>
      <c r="Z61" s="1048">
        <v>3.747465</v>
      </c>
      <c r="AA61" s="1048">
        <v>3.6095519999999999</v>
      </c>
      <c r="AB61" s="1048">
        <v>3.7593316999999997</v>
      </c>
      <c r="AC61" s="1048">
        <v>3.8633717000000001</v>
      </c>
      <c r="AD61" s="1048">
        <v>4.2258618999999999</v>
      </c>
      <c r="AE61" s="1048">
        <v>4.3681958999999999</v>
      </c>
      <c r="AF61" s="1048">
        <v>4.2934853999999998</v>
      </c>
      <c r="AG61" s="1048">
        <v>4.2230854999999998</v>
      </c>
      <c r="AH61" s="1048">
        <v>3.7660280999999998</v>
      </c>
      <c r="AI61" s="1048">
        <v>45.5490827</v>
      </c>
      <c r="AJ61" s="1047"/>
      <c r="AK61" s="1047"/>
      <c r="AL61" s="1047"/>
      <c r="AM61" s="1047"/>
      <c r="AN61" s="1047"/>
      <c r="AO61" s="1047"/>
      <c r="AP61" s="1047"/>
      <c r="AQ61" s="1047"/>
      <c r="AR61" s="1047"/>
      <c r="AS61" s="1047"/>
      <c r="AT61" s="1047"/>
      <c r="AU61" s="1047"/>
      <c r="AV61" s="1047"/>
      <c r="AW61" s="1047"/>
      <c r="AX61" s="1047"/>
      <c r="AY61" s="1047"/>
      <c r="AZ61" s="1047"/>
      <c r="BA61" s="1047"/>
      <c r="BB61" s="1047"/>
      <c r="BC61" s="1047"/>
      <c r="BD61" s="2041"/>
      <c r="BE61" s="2041"/>
      <c r="BF61" s="2041"/>
      <c r="BG61" s="2041"/>
      <c r="BH61" s="2041"/>
      <c r="BI61" s="2041"/>
      <c r="BJ61" s="2041"/>
      <c r="BK61" s="2041"/>
      <c r="BL61" s="2041"/>
      <c r="BM61" s="2041"/>
      <c r="BN61" s="2041"/>
      <c r="BO61" s="2041"/>
      <c r="BP61" s="2041"/>
      <c r="BQ61" s="2041"/>
      <c r="BR61" s="2041"/>
      <c r="BS61" s="2041"/>
      <c r="BT61" s="2041"/>
      <c r="BU61" s="2041"/>
      <c r="BV61" s="2041"/>
      <c r="BW61" s="2041"/>
      <c r="BX61" s="2041"/>
      <c r="BY61" s="2041"/>
      <c r="BZ61" s="2041"/>
      <c r="CA61" s="2041"/>
      <c r="CB61" s="2041"/>
      <c r="CC61" s="2041"/>
      <c r="CD61" s="2041"/>
      <c r="CE61" s="2041"/>
      <c r="CF61" s="2041"/>
      <c r="CG61" s="2041"/>
      <c r="CH61" s="2041"/>
      <c r="CI61" s="2041"/>
      <c r="CJ61" s="2041"/>
      <c r="CK61" s="2041"/>
      <c r="CL61" s="2041"/>
      <c r="CM61" s="2041"/>
      <c r="CN61" s="2041"/>
      <c r="CO61" s="2041"/>
      <c r="CP61" s="2041"/>
      <c r="CQ61" s="2041"/>
      <c r="CR61" s="2041"/>
      <c r="CS61" s="2041"/>
      <c r="CT61" s="2041"/>
      <c r="CU61" s="2041"/>
      <c r="CV61" s="2041"/>
      <c r="CW61" s="2041"/>
      <c r="CX61" s="2041"/>
      <c r="CY61" s="2041"/>
      <c r="CZ61" s="2041"/>
      <c r="DA61" s="2041"/>
      <c r="DB61" s="2041"/>
      <c r="DC61" s="2041"/>
      <c r="DD61" s="2041"/>
      <c r="DE61" s="2041"/>
      <c r="DF61" s="2041"/>
      <c r="DG61" s="2041"/>
      <c r="DH61" s="2041"/>
      <c r="DI61" s="2041"/>
      <c r="DJ61" s="2041"/>
      <c r="DK61" s="2041"/>
      <c r="DL61" s="2041"/>
      <c r="DM61" s="2041"/>
      <c r="DN61" s="2041"/>
      <c r="DO61" s="2041"/>
      <c r="DP61" s="2041"/>
      <c r="DQ61" s="2041"/>
      <c r="DR61" s="2041"/>
      <c r="DS61" s="2041"/>
      <c r="DT61" s="2041"/>
      <c r="DU61" s="2041"/>
      <c r="DV61" s="2041"/>
      <c r="DW61" s="2041"/>
      <c r="DX61" s="2041"/>
      <c r="DY61" s="2041"/>
      <c r="DZ61" s="2041"/>
      <c r="EA61" s="2041"/>
      <c r="EB61" s="2041"/>
      <c r="EC61" s="2041"/>
      <c r="ED61" s="2041"/>
      <c r="EE61" s="2041"/>
      <c r="EF61" s="2041"/>
      <c r="EG61" s="2041"/>
      <c r="EH61" s="2041"/>
      <c r="EI61" s="2041"/>
      <c r="EJ61" s="2041"/>
      <c r="EK61" s="2041"/>
      <c r="EL61" s="2041"/>
      <c r="EM61" s="2041"/>
      <c r="EN61" s="2041"/>
      <c r="EO61" s="2041"/>
      <c r="EP61" s="2041"/>
      <c r="EQ61" s="2041"/>
      <c r="ER61" s="2041"/>
      <c r="ES61" s="2041"/>
      <c r="ET61" s="2041"/>
      <c r="EU61" s="2041"/>
      <c r="EV61" s="2041"/>
      <c r="EW61" s="2041"/>
      <c r="EX61" s="2041"/>
      <c r="EY61" s="2041"/>
      <c r="EZ61" s="2041"/>
      <c r="FA61" s="2041"/>
      <c r="FB61" s="2041"/>
    </row>
    <row r="62" spans="2:158" s="1288" customFormat="1" ht="21.75" customHeight="1">
      <c r="B62" s="2049">
        <v>15</v>
      </c>
      <c r="C62" s="2088" t="str">
        <f>+U63</f>
        <v>Enel Generación Perú S.A.A.</v>
      </c>
      <c r="D62" s="2059" t="s">
        <v>44</v>
      </c>
      <c r="E62" s="2069">
        <v>236.04183319999999</v>
      </c>
      <c r="F62" s="2071">
        <v>209.24554669999998</v>
      </c>
      <c r="G62" s="2071">
        <v>242.03157910000002</v>
      </c>
      <c r="H62" s="2071">
        <v>194.20229499999999</v>
      </c>
      <c r="I62" s="2071">
        <v>153.06839739999998</v>
      </c>
      <c r="J62" s="2071">
        <v>210.17453810000001</v>
      </c>
      <c r="K62" s="2071">
        <v>248.16962880000003</v>
      </c>
      <c r="L62" s="2071">
        <v>249.44631220000002</v>
      </c>
      <c r="M62" s="2071">
        <v>226.31005540000001</v>
      </c>
      <c r="N62" s="2071">
        <v>237.39626290000001</v>
      </c>
      <c r="O62" s="2071">
        <v>233.19854239999998</v>
      </c>
      <c r="P62" s="2072">
        <v>260.34600890000002</v>
      </c>
      <c r="Q62" s="995">
        <f t="shared" si="2"/>
        <v>2699.6310001000002</v>
      </c>
      <c r="R62" s="1126"/>
      <c r="S62" s="1047"/>
      <c r="T62" s="1047"/>
      <c r="U62" s="1048"/>
      <c r="V62" s="1048" t="s">
        <v>48</v>
      </c>
      <c r="W62" s="1048">
        <v>43.988130800000008</v>
      </c>
      <c r="X62" s="1048">
        <v>42.173709500000008</v>
      </c>
      <c r="Y62" s="1048">
        <v>46.991459399999997</v>
      </c>
      <c r="Z62" s="1048">
        <v>45.755767399999996</v>
      </c>
      <c r="AA62" s="1048">
        <v>45.578702599999993</v>
      </c>
      <c r="AB62" s="1048">
        <v>42.347893999999997</v>
      </c>
      <c r="AC62" s="1048">
        <v>44.0059714</v>
      </c>
      <c r="AD62" s="1048">
        <v>44.128327500000005</v>
      </c>
      <c r="AE62" s="1048">
        <v>42.532641700000006</v>
      </c>
      <c r="AF62" s="1048">
        <v>41.390553400000002</v>
      </c>
      <c r="AG62" s="1048">
        <v>40.53961429999999</v>
      </c>
      <c r="AH62" s="1048">
        <v>41.711347800000006</v>
      </c>
      <c r="AI62" s="1048">
        <v>521.14411979999988</v>
      </c>
      <c r="AJ62" s="1047"/>
      <c r="AK62" s="1047"/>
      <c r="AL62" s="1047"/>
      <c r="AM62" s="1047"/>
      <c r="AN62" s="1047"/>
      <c r="AO62" s="1047"/>
      <c r="AP62" s="1047"/>
      <c r="AQ62" s="1047"/>
      <c r="AR62" s="1047"/>
      <c r="AS62" s="1047"/>
      <c r="AT62" s="1047"/>
      <c r="AU62" s="1047"/>
      <c r="AV62" s="1047"/>
      <c r="AW62" s="1047"/>
      <c r="AX62" s="1047"/>
      <c r="AY62" s="1047"/>
      <c r="AZ62" s="1047"/>
      <c r="BA62" s="1047"/>
      <c r="BB62" s="1047"/>
      <c r="BC62" s="1047"/>
      <c r="BD62" s="2041"/>
      <c r="BE62" s="2041"/>
      <c r="BF62" s="2041"/>
      <c r="BG62" s="2041"/>
      <c r="BH62" s="2041"/>
      <c r="BI62" s="2041"/>
      <c r="BJ62" s="2041"/>
      <c r="BK62" s="2041"/>
      <c r="BL62" s="2041"/>
      <c r="BM62" s="2041"/>
      <c r="BN62" s="2041"/>
      <c r="BO62" s="2041"/>
      <c r="BP62" s="2041"/>
      <c r="BQ62" s="2041"/>
      <c r="BR62" s="2041"/>
      <c r="BS62" s="2041"/>
      <c r="BT62" s="2041"/>
      <c r="BU62" s="2041"/>
      <c r="BV62" s="2041"/>
      <c r="BW62" s="2041"/>
      <c r="BX62" s="2041"/>
      <c r="BY62" s="2041"/>
      <c r="BZ62" s="2041"/>
      <c r="CA62" s="2041"/>
      <c r="CB62" s="2041"/>
      <c r="CC62" s="2041"/>
      <c r="CD62" s="2041"/>
      <c r="CE62" s="2041"/>
      <c r="CF62" s="2041"/>
      <c r="CG62" s="2041"/>
      <c r="CH62" s="2041"/>
      <c r="CI62" s="2041"/>
      <c r="CJ62" s="2041"/>
      <c r="CK62" s="2041"/>
      <c r="CL62" s="2041"/>
      <c r="CM62" s="2041"/>
      <c r="CN62" s="2041"/>
      <c r="CO62" s="2041"/>
      <c r="CP62" s="2041"/>
      <c r="CQ62" s="2041"/>
      <c r="CR62" s="2041"/>
      <c r="CS62" s="2041"/>
      <c r="CT62" s="2041"/>
      <c r="CU62" s="2041"/>
      <c r="CV62" s="2041"/>
      <c r="CW62" s="2041"/>
      <c r="CX62" s="2041"/>
      <c r="CY62" s="2041"/>
      <c r="CZ62" s="2041"/>
      <c r="DA62" s="2041"/>
      <c r="DB62" s="2041"/>
      <c r="DC62" s="2041"/>
      <c r="DD62" s="2041"/>
      <c r="DE62" s="2041"/>
      <c r="DF62" s="2041"/>
      <c r="DG62" s="2041"/>
      <c r="DH62" s="2041"/>
      <c r="DI62" s="2041"/>
      <c r="DJ62" s="2041"/>
      <c r="DK62" s="2041"/>
      <c r="DL62" s="2041"/>
      <c r="DM62" s="2041"/>
      <c r="DN62" s="2041"/>
      <c r="DO62" s="2041"/>
      <c r="DP62" s="2041"/>
      <c r="DQ62" s="2041"/>
      <c r="DR62" s="2041"/>
      <c r="DS62" s="2041"/>
      <c r="DT62" s="2041"/>
      <c r="DU62" s="2041"/>
      <c r="DV62" s="2041"/>
      <c r="DW62" s="2041"/>
      <c r="DX62" s="2041"/>
      <c r="DY62" s="2041"/>
      <c r="DZ62" s="2041"/>
      <c r="EA62" s="2041"/>
      <c r="EB62" s="2041"/>
      <c r="EC62" s="2041"/>
      <c r="ED62" s="2041"/>
      <c r="EE62" s="2041"/>
      <c r="EF62" s="2041"/>
      <c r="EG62" s="2041"/>
      <c r="EH62" s="2041"/>
      <c r="EI62" s="2041"/>
      <c r="EJ62" s="2041"/>
      <c r="EK62" s="2041"/>
      <c r="EL62" s="2041"/>
      <c r="EM62" s="2041"/>
      <c r="EN62" s="2041"/>
      <c r="EO62" s="2041"/>
      <c r="EP62" s="2041"/>
      <c r="EQ62" s="2041"/>
      <c r="ER62" s="2041"/>
      <c r="ES62" s="2041"/>
      <c r="ET62" s="2041"/>
      <c r="EU62" s="2041"/>
      <c r="EV62" s="2041"/>
      <c r="EW62" s="2041"/>
      <c r="EX62" s="2041"/>
      <c r="EY62" s="2041"/>
      <c r="EZ62" s="2041"/>
      <c r="FA62" s="2041"/>
      <c r="FB62" s="2041"/>
    </row>
    <row r="63" spans="2:158" s="1288" customFormat="1" ht="21.75" customHeight="1">
      <c r="B63" s="2033"/>
      <c r="C63" s="2042"/>
      <c r="D63" s="2063" t="s">
        <v>45</v>
      </c>
      <c r="E63" s="2069">
        <v>11.552950599999999</v>
      </c>
      <c r="F63" s="2065">
        <v>9.5420149999999992</v>
      </c>
      <c r="G63" s="2065">
        <v>12.708930000000002</v>
      </c>
      <c r="H63" s="2065">
        <v>11.270855699999998</v>
      </c>
      <c r="I63" s="2065">
        <v>12.898569200000001</v>
      </c>
      <c r="J63" s="2065">
        <v>12.325881000000001</v>
      </c>
      <c r="K63" s="2065">
        <v>13.298919699999999</v>
      </c>
      <c r="L63" s="2065">
        <v>13.500378000000001</v>
      </c>
      <c r="M63" s="2065">
        <v>11.4032257</v>
      </c>
      <c r="N63" s="2065">
        <v>13.0746708</v>
      </c>
      <c r="O63" s="2065">
        <v>12.958186999999999</v>
      </c>
      <c r="P63" s="2068">
        <v>12.942535800000002</v>
      </c>
      <c r="Q63" s="995">
        <f t="shared" si="2"/>
        <v>147.47711850000002</v>
      </c>
      <c r="R63" s="1126"/>
      <c r="S63" s="1047"/>
      <c r="T63" s="1047"/>
      <c r="U63" s="1048" t="s">
        <v>238</v>
      </c>
      <c r="V63" s="1048" t="s">
        <v>44</v>
      </c>
      <c r="W63" s="1048">
        <v>236.04183319999999</v>
      </c>
      <c r="X63" s="1048">
        <v>209.24554669999998</v>
      </c>
      <c r="Y63" s="1048">
        <v>242.03157910000002</v>
      </c>
      <c r="Z63" s="1048">
        <v>194.20229499999999</v>
      </c>
      <c r="AA63" s="1048">
        <v>153.06839739999998</v>
      </c>
      <c r="AB63" s="1048">
        <v>210.17453810000001</v>
      </c>
      <c r="AC63" s="1048">
        <v>248.16962880000003</v>
      </c>
      <c r="AD63" s="1048">
        <v>249.44631220000002</v>
      </c>
      <c r="AE63" s="1048">
        <v>226.31005540000001</v>
      </c>
      <c r="AF63" s="1048">
        <v>237.39626290000001</v>
      </c>
      <c r="AG63" s="1048">
        <v>233.19854239999998</v>
      </c>
      <c r="AH63" s="1048">
        <v>260.34600890000002</v>
      </c>
      <c r="AI63" s="1048">
        <v>2699.6310001000006</v>
      </c>
      <c r="AJ63" s="1047"/>
      <c r="AK63" s="1047"/>
      <c r="AL63" s="1047"/>
      <c r="AM63" s="1047"/>
      <c r="AN63" s="1047"/>
      <c r="AO63" s="1047"/>
      <c r="AP63" s="1047"/>
      <c r="AQ63" s="1047"/>
      <c r="AR63" s="1047"/>
      <c r="AS63" s="1047"/>
      <c r="AT63" s="1047"/>
      <c r="AU63" s="1047"/>
      <c r="AV63" s="1047"/>
      <c r="AW63" s="1047"/>
      <c r="AX63" s="1047"/>
      <c r="AY63" s="1047"/>
      <c r="AZ63" s="1047"/>
      <c r="BA63" s="1047"/>
      <c r="BB63" s="1047"/>
      <c r="BC63" s="1047"/>
      <c r="BD63" s="2041"/>
      <c r="BE63" s="2041"/>
      <c r="BF63" s="2041"/>
      <c r="BG63" s="2041"/>
      <c r="BH63" s="2041"/>
      <c r="BI63" s="2041"/>
      <c r="BJ63" s="2041"/>
      <c r="BK63" s="2041"/>
      <c r="BL63" s="2041"/>
      <c r="BM63" s="2041"/>
      <c r="BN63" s="2041"/>
      <c r="BO63" s="2041"/>
      <c r="BP63" s="2041"/>
      <c r="BQ63" s="2041"/>
      <c r="BR63" s="2041"/>
      <c r="BS63" s="2041"/>
      <c r="BT63" s="2041"/>
      <c r="BU63" s="2041"/>
      <c r="BV63" s="2041"/>
      <c r="BW63" s="2041"/>
      <c r="BX63" s="2041"/>
      <c r="BY63" s="2041"/>
      <c r="BZ63" s="2041"/>
      <c r="CA63" s="2041"/>
      <c r="CB63" s="2041"/>
      <c r="CC63" s="2041"/>
      <c r="CD63" s="2041"/>
      <c r="CE63" s="2041"/>
      <c r="CF63" s="2041"/>
      <c r="CG63" s="2041"/>
      <c r="CH63" s="2041"/>
      <c r="CI63" s="2041"/>
      <c r="CJ63" s="2041"/>
      <c r="CK63" s="2041"/>
      <c r="CL63" s="2041"/>
      <c r="CM63" s="2041"/>
      <c r="CN63" s="2041"/>
      <c r="CO63" s="2041"/>
      <c r="CP63" s="2041"/>
      <c r="CQ63" s="2041"/>
      <c r="CR63" s="2041"/>
      <c r="CS63" s="2041"/>
      <c r="CT63" s="2041"/>
      <c r="CU63" s="2041"/>
      <c r="CV63" s="2041"/>
      <c r="CW63" s="2041"/>
      <c r="CX63" s="2041"/>
      <c r="CY63" s="2041"/>
      <c r="CZ63" s="2041"/>
      <c r="DA63" s="2041"/>
      <c r="DB63" s="2041"/>
      <c r="DC63" s="2041"/>
      <c r="DD63" s="2041"/>
      <c r="DE63" s="2041"/>
      <c r="DF63" s="2041"/>
      <c r="DG63" s="2041"/>
      <c r="DH63" s="2041"/>
      <c r="DI63" s="2041"/>
      <c r="DJ63" s="2041"/>
      <c r="DK63" s="2041"/>
      <c r="DL63" s="2041"/>
      <c r="DM63" s="2041"/>
      <c r="DN63" s="2041"/>
      <c r="DO63" s="2041"/>
      <c r="DP63" s="2041"/>
      <c r="DQ63" s="2041"/>
      <c r="DR63" s="2041"/>
      <c r="DS63" s="2041"/>
      <c r="DT63" s="2041"/>
      <c r="DU63" s="2041"/>
      <c r="DV63" s="2041"/>
      <c r="DW63" s="2041"/>
      <c r="DX63" s="2041"/>
      <c r="DY63" s="2041"/>
      <c r="DZ63" s="2041"/>
      <c r="EA63" s="2041"/>
      <c r="EB63" s="2041"/>
      <c r="EC63" s="2041"/>
      <c r="ED63" s="2041"/>
      <c r="EE63" s="2041"/>
      <c r="EF63" s="2041"/>
      <c r="EG63" s="2041"/>
      <c r="EH63" s="2041"/>
      <c r="EI63" s="2041"/>
      <c r="EJ63" s="2041"/>
      <c r="EK63" s="2041"/>
      <c r="EL63" s="2041"/>
      <c r="EM63" s="2041"/>
      <c r="EN63" s="2041"/>
      <c r="EO63" s="2041"/>
      <c r="EP63" s="2041"/>
      <c r="EQ63" s="2041"/>
      <c r="ER63" s="2041"/>
      <c r="ES63" s="2041"/>
      <c r="ET63" s="2041"/>
      <c r="EU63" s="2041"/>
      <c r="EV63" s="2041"/>
      <c r="EW63" s="2041"/>
      <c r="EX63" s="2041"/>
      <c r="EY63" s="2041"/>
      <c r="EZ63" s="2041"/>
      <c r="FA63" s="2041"/>
      <c r="FB63" s="2041"/>
    </row>
    <row r="64" spans="2:158" s="1288" customFormat="1" ht="21.75" customHeight="1">
      <c r="B64" s="2033"/>
      <c r="C64" s="2042"/>
      <c r="D64" s="2063" t="s">
        <v>46</v>
      </c>
      <c r="E64" s="2069">
        <v>123.85694579999999</v>
      </c>
      <c r="F64" s="2065">
        <v>114.01588140000001</v>
      </c>
      <c r="G64" s="2065">
        <v>128.68927839999998</v>
      </c>
      <c r="H64" s="2065">
        <v>124.59947849999992</v>
      </c>
      <c r="I64" s="2065">
        <v>125.35363469999994</v>
      </c>
      <c r="J64" s="2065">
        <v>125.98581740000012</v>
      </c>
      <c r="K64" s="2065">
        <v>116.00192389999999</v>
      </c>
      <c r="L64" s="2065">
        <v>113.08846309999997</v>
      </c>
      <c r="M64" s="2065">
        <v>117.66037810000005</v>
      </c>
      <c r="N64" s="2065">
        <v>128.93953870000001</v>
      </c>
      <c r="O64" s="2065">
        <v>124.54751359999999</v>
      </c>
      <c r="P64" s="2068">
        <v>125.96189659999997</v>
      </c>
      <c r="Q64" s="995">
        <f t="shared" si="2"/>
        <v>1468.7007501999999</v>
      </c>
      <c r="R64" s="1126"/>
      <c r="S64" s="1047"/>
      <c r="T64" s="1047"/>
      <c r="U64" s="1048"/>
      <c r="V64" s="1048" t="s">
        <v>45</v>
      </c>
      <c r="W64" s="1048">
        <v>11.552950599999999</v>
      </c>
      <c r="X64" s="1048">
        <v>9.5420149999999992</v>
      </c>
      <c r="Y64" s="1048">
        <v>12.708930000000002</v>
      </c>
      <c r="Z64" s="1048">
        <v>11.270855699999998</v>
      </c>
      <c r="AA64" s="1048">
        <v>12.898569200000001</v>
      </c>
      <c r="AB64" s="1048">
        <v>12.325881000000001</v>
      </c>
      <c r="AC64" s="1048">
        <v>13.298919699999999</v>
      </c>
      <c r="AD64" s="1048">
        <v>13.500378000000001</v>
      </c>
      <c r="AE64" s="1048">
        <v>11.4032257</v>
      </c>
      <c r="AF64" s="1048">
        <v>13.0746708</v>
      </c>
      <c r="AG64" s="1048">
        <v>12.958186999999999</v>
      </c>
      <c r="AH64" s="1048">
        <v>12.942535800000002</v>
      </c>
      <c r="AI64" s="1048">
        <v>147.47711849999999</v>
      </c>
      <c r="AJ64" s="1047"/>
      <c r="AK64" s="1047"/>
      <c r="AL64" s="1047"/>
      <c r="AM64" s="1047"/>
      <c r="AN64" s="1047"/>
      <c r="AO64" s="1047"/>
      <c r="AP64" s="1047"/>
      <c r="AQ64" s="1047"/>
      <c r="AR64" s="1047"/>
      <c r="AS64" s="1047"/>
      <c r="AT64" s="1047"/>
      <c r="AU64" s="1047"/>
      <c r="AV64" s="1047"/>
      <c r="AW64" s="1047"/>
      <c r="AX64" s="1047"/>
      <c r="AY64" s="1047"/>
      <c r="AZ64" s="1047"/>
      <c r="BA64" s="1047"/>
      <c r="BB64" s="1047"/>
      <c r="BC64" s="1047"/>
      <c r="BD64" s="2041"/>
      <c r="BE64" s="2041"/>
      <c r="BF64" s="2041"/>
      <c r="BG64" s="2041"/>
      <c r="BH64" s="2041"/>
      <c r="BI64" s="2041"/>
      <c r="BJ64" s="2041"/>
      <c r="BK64" s="2041"/>
      <c r="BL64" s="2041"/>
      <c r="BM64" s="2041"/>
      <c r="BN64" s="2041"/>
      <c r="BO64" s="2041"/>
      <c r="BP64" s="2041"/>
      <c r="BQ64" s="2041"/>
      <c r="BR64" s="2041"/>
      <c r="BS64" s="2041"/>
      <c r="BT64" s="2041"/>
      <c r="BU64" s="2041"/>
      <c r="BV64" s="2041"/>
      <c r="BW64" s="2041"/>
      <c r="BX64" s="2041"/>
      <c r="BY64" s="2041"/>
      <c r="BZ64" s="2041"/>
      <c r="CA64" s="2041"/>
      <c r="CB64" s="2041"/>
      <c r="CC64" s="2041"/>
      <c r="CD64" s="2041"/>
      <c r="CE64" s="2041"/>
      <c r="CF64" s="2041"/>
      <c r="CG64" s="2041"/>
      <c r="CH64" s="2041"/>
      <c r="CI64" s="2041"/>
      <c r="CJ64" s="2041"/>
      <c r="CK64" s="2041"/>
      <c r="CL64" s="2041"/>
      <c r="CM64" s="2041"/>
      <c r="CN64" s="2041"/>
      <c r="CO64" s="2041"/>
      <c r="CP64" s="2041"/>
      <c r="CQ64" s="2041"/>
      <c r="CR64" s="2041"/>
      <c r="CS64" s="2041"/>
      <c r="CT64" s="2041"/>
      <c r="CU64" s="2041"/>
      <c r="CV64" s="2041"/>
      <c r="CW64" s="2041"/>
      <c r="CX64" s="2041"/>
      <c r="CY64" s="2041"/>
      <c r="CZ64" s="2041"/>
      <c r="DA64" s="2041"/>
      <c r="DB64" s="2041"/>
      <c r="DC64" s="2041"/>
      <c r="DD64" s="2041"/>
      <c r="DE64" s="2041"/>
      <c r="DF64" s="2041"/>
      <c r="DG64" s="2041"/>
      <c r="DH64" s="2041"/>
      <c r="DI64" s="2041"/>
      <c r="DJ64" s="2041"/>
      <c r="DK64" s="2041"/>
      <c r="DL64" s="2041"/>
      <c r="DM64" s="2041"/>
      <c r="DN64" s="2041"/>
      <c r="DO64" s="2041"/>
      <c r="DP64" s="2041"/>
      <c r="DQ64" s="2041"/>
      <c r="DR64" s="2041"/>
      <c r="DS64" s="2041"/>
      <c r="DT64" s="2041"/>
      <c r="DU64" s="2041"/>
      <c r="DV64" s="2041"/>
      <c r="DW64" s="2041"/>
      <c r="DX64" s="2041"/>
      <c r="DY64" s="2041"/>
      <c r="DZ64" s="2041"/>
      <c r="EA64" s="2041"/>
      <c r="EB64" s="2041"/>
      <c r="EC64" s="2041"/>
      <c r="ED64" s="2041"/>
      <c r="EE64" s="2041"/>
      <c r="EF64" s="2041"/>
      <c r="EG64" s="2041"/>
      <c r="EH64" s="2041"/>
      <c r="EI64" s="2041"/>
      <c r="EJ64" s="2041"/>
      <c r="EK64" s="2041"/>
      <c r="EL64" s="2041"/>
      <c r="EM64" s="2041"/>
      <c r="EN64" s="2041"/>
      <c r="EO64" s="2041"/>
      <c r="EP64" s="2041"/>
      <c r="EQ64" s="2041"/>
      <c r="ER64" s="2041"/>
      <c r="ES64" s="2041"/>
      <c r="ET64" s="2041"/>
      <c r="EU64" s="2041"/>
      <c r="EV64" s="2041"/>
      <c r="EW64" s="2041"/>
      <c r="EX64" s="2041"/>
      <c r="EY64" s="2041"/>
      <c r="EZ64" s="2041"/>
      <c r="FA64" s="2041"/>
      <c r="FB64" s="2041"/>
    </row>
    <row r="65" spans="2:158" s="1288" customFormat="1" ht="21.75" customHeight="1">
      <c r="B65" s="2033"/>
      <c r="C65" s="2047"/>
      <c r="D65" s="2048" t="s">
        <v>48</v>
      </c>
      <c r="E65" s="386">
        <v>371.45172960000014</v>
      </c>
      <c r="F65" s="74">
        <v>332.80344309999992</v>
      </c>
      <c r="G65" s="74">
        <v>383.42978749999992</v>
      </c>
      <c r="H65" s="74">
        <v>330.07262920000011</v>
      </c>
      <c r="I65" s="74">
        <v>291.32060129999974</v>
      </c>
      <c r="J65" s="74">
        <v>348.4862365000003</v>
      </c>
      <c r="K65" s="74">
        <v>377.47047240000023</v>
      </c>
      <c r="L65" s="74">
        <v>376.03515330000005</v>
      </c>
      <c r="M65" s="74">
        <v>355.37365919999979</v>
      </c>
      <c r="N65" s="74">
        <v>379.41047239999989</v>
      </c>
      <c r="O65" s="74">
        <v>370.70424300000019</v>
      </c>
      <c r="P65" s="75">
        <v>399.25044129999964</v>
      </c>
      <c r="Q65" s="1004">
        <f t="shared" si="2"/>
        <v>4315.8088687999998</v>
      </c>
      <c r="R65" s="1126"/>
      <c r="S65" s="1047"/>
      <c r="T65" s="1047"/>
      <c r="U65" s="1048"/>
      <c r="V65" s="1048" t="s">
        <v>46</v>
      </c>
      <c r="W65" s="1048">
        <v>123.85694579999999</v>
      </c>
      <c r="X65" s="1048">
        <v>114.01588140000001</v>
      </c>
      <c r="Y65" s="1048">
        <v>128.68927839999998</v>
      </c>
      <c r="Z65" s="1048">
        <v>124.59947849999992</v>
      </c>
      <c r="AA65" s="1048">
        <v>125.35363469999994</v>
      </c>
      <c r="AB65" s="1048">
        <v>125.98581740000012</v>
      </c>
      <c r="AC65" s="1048">
        <v>116.00192389999999</v>
      </c>
      <c r="AD65" s="1048">
        <v>113.08846309999997</v>
      </c>
      <c r="AE65" s="1048">
        <v>117.66037810000005</v>
      </c>
      <c r="AF65" s="1048">
        <v>128.93953870000001</v>
      </c>
      <c r="AG65" s="1048">
        <v>124.54751359999999</v>
      </c>
      <c r="AH65" s="1048">
        <v>125.96189659999997</v>
      </c>
      <c r="AI65" s="1048">
        <v>1468.7007501999979</v>
      </c>
      <c r="AJ65" s="1047"/>
      <c r="AK65" s="1047"/>
      <c r="AL65" s="1047"/>
      <c r="AM65" s="1047"/>
      <c r="AN65" s="1047"/>
      <c r="AO65" s="1047"/>
      <c r="AP65" s="1047"/>
      <c r="AQ65" s="1047"/>
      <c r="AR65" s="1047"/>
      <c r="AS65" s="1047"/>
      <c r="AT65" s="1047"/>
      <c r="AU65" s="1047"/>
      <c r="AV65" s="1047"/>
      <c r="AW65" s="1047"/>
      <c r="AX65" s="1047"/>
      <c r="AY65" s="1047"/>
      <c r="AZ65" s="1047"/>
      <c r="BA65" s="1047"/>
      <c r="BB65" s="1047"/>
      <c r="BC65" s="1047"/>
      <c r="BD65" s="2041"/>
      <c r="BE65" s="2041"/>
      <c r="BF65" s="2041"/>
      <c r="BG65" s="2041"/>
      <c r="BH65" s="2041"/>
      <c r="BI65" s="2041"/>
      <c r="BJ65" s="2041"/>
      <c r="BK65" s="2041"/>
      <c r="BL65" s="2041"/>
      <c r="BM65" s="2041"/>
      <c r="BN65" s="2041"/>
      <c r="BO65" s="2041"/>
      <c r="BP65" s="2041"/>
      <c r="BQ65" s="2041"/>
      <c r="BR65" s="2041"/>
      <c r="BS65" s="2041"/>
      <c r="BT65" s="2041"/>
      <c r="BU65" s="2041"/>
      <c r="BV65" s="2041"/>
      <c r="BW65" s="2041"/>
      <c r="BX65" s="2041"/>
      <c r="BY65" s="2041"/>
      <c r="BZ65" s="2041"/>
      <c r="CA65" s="2041"/>
      <c r="CB65" s="2041"/>
      <c r="CC65" s="2041"/>
      <c r="CD65" s="2041"/>
      <c r="CE65" s="2041"/>
      <c r="CF65" s="2041"/>
      <c r="CG65" s="2041"/>
      <c r="CH65" s="2041"/>
      <c r="CI65" s="2041"/>
      <c r="CJ65" s="2041"/>
      <c r="CK65" s="2041"/>
      <c r="CL65" s="2041"/>
      <c r="CM65" s="2041"/>
      <c r="CN65" s="2041"/>
      <c r="CO65" s="2041"/>
      <c r="CP65" s="2041"/>
      <c r="CQ65" s="2041"/>
      <c r="CR65" s="2041"/>
      <c r="CS65" s="2041"/>
      <c r="CT65" s="2041"/>
      <c r="CU65" s="2041"/>
      <c r="CV65" s="2041"/>
      <c r="CW65" s="2041"/>
      <c r="CX65" s="2041"/>
      <c r="CY65" s="2041"/>
      <c r="CZ65" s="2041"/>
      <c r="DA65" s="2041"/>
      <c r="DB65" s="2041"/>
      <c r="DC65" s="2041"/>
      <c r="DD65" s="2041"/>
      <c r="DE65" s="2041"/>
      <c r="DF65" s="2041"/>
      <c r="DG65" s="2041"/>
      <c r="DH65" s="2041"/>
      <c r="DI65" s="2041"/>
      <c r="DJ65" s="2041"/>
      <c r="DK65" s="2041"/>
      <c r="DL65" s="2041"/>
      <c r="DM65" s="2041"/>
      <c r="DN65" s="2041"/>
      <c r="DO65" s="2041"/>
      <c r="DP65" s="2041"/>
      <c r="DQ65" s="2041"/>
      <c r="DR65" s="2041"/>
      <c r="DS65" s="2041"/>
      <c r="DT65" s="2041"/>
      <c r="DU65" s="2041"/>
      <c r="DV65" s="2041"/>
      <c r="DW65" s="2041"/>
      <c r="DX65" s="2041"/>
      <c r="DY65" s="2041"/>
      <c r="DZ65" s="2041"/>
      <c r="EA65" s="2041"/>
      <c r="EB65" s="2041"/>
      <c r="EC65" s="2041"/>
      <c r="ED65" s="2041"/>
      <c r="EE65" s="2041"/>
      <c r="EF65" s="2041"/>
      <c r="EG65" s="2041"/>
      <c r="EH65" s="2041"/>
      <c r="EI65" s="2041"/>
      <c r="EJ65" s="2041"/>
      <c r="EK65" s="2041"/>
      <c r="EL65" s="2041"/>
      <c r="EM65" s="2041"/>
      <c r="EN65" s="2041"/>
      <c r="EO65" s="2041"/>
      <c r="EP65" s="2041"/>
      <c r="EQ65" s="2041"/>
      <c r="ER65" s="2041"/>
      <c r="ES65" s="2041"/>
      <c r="ET65" s="2041"/>
      <c r="EU65" s="2041"/>
      <c r="EV65" s="2041"/>
      <c r="EW65" s="2041"/>
      <c r="EX65" s="2041"/>
      <c r="EY65" s="2041"/>
      <c r="EZ65" s="2041"/>
      <c r="FA65" s="2041"/>
      <c r="FB65" s="2041"/>
    </row>
    <row r="66" spans="2:158" s="1288" customFormat="1" ht="21.75" customHeight="1">
      <c r="B66" s="2049">
        <v>16</v>
      </c>
      <c r="C66" s="2088" t="str">
        <f>+U67</f>
        <v>Enel Generación Piura S.A.</v>
      </c>
      <c r="D66" s="2063" t="s">
        <v>44</v>
      </c>
      <c r="E66" s="2064"/>
      <c r="F66" s="2065"/>
      <c r="G66" s="2065"/>
      <c r="H66" s="2065"/>
      <c r="I66" s="2065"/>
      <c r="J66" s="2065"/>
      <c r="K66" s="2065"/>
      <c r="L66" s="2065"/>
      <c r="M66" s="2065"/>
      <c r="N66" s="2065"/>
      <c r="O66" s="2065"/>
      <c r="P66" s="2068"/>
      <c r="Q66" s="995">
        <f t="shared" si="2"/>
        <v>0</v>
      </c>
      <c r="R66" s="1126"/>
      <c r="S66" s="1047"/>
      <c r="T66" s="1047"/>
      <c r="U66" s="1048"/>
      <c r="V66" s="1048" t="s">
        <v>48</v>
      </c>
      <c r="W66" s="1048">
        <v>371.45172960000014</v>
      </c>
      <c r="X66" s="1048">
        <v>332.80344309999992</v>
      </c>
      <c r="Y66" s="1048">
        <v>383.42978749999992</v>
      </c>
      <c r="Z66" s="1048">
        <v>330.07262920000011</v>
      </c>
      <c r="AA66" s="1048">
        <v>291.32060129999974</v>
      </c>
      <c r="AB66" s="1048">
        <v>348.4862365000003</v>
      </c>
      <c r="AC66" s="1048">
        <v>377.47047240000023</v>
      </c>
      <c r="AD66" s="1048">
        <v>376.03515330000005</v>
      </c>
      <c r="AE66" s="1048">
        <v>355.37365919999979</v>
      </c>
      <c r="AF66" s="1048">
        <v>379.41047239999989</v>
      </c>
      <c r="AG66" s="1048">
        <v>370.70424300000019</v>
      </c>
      <c r="AH66" s="1048">
        <v>399.25044129999964</v>
      </c>
      <c r="AI66" s="1048">
        <v>4315.8088688000062</v>
      </c>
      <c r="AJ66" s="1047"/>
      <c r="AK66" s="1047"/>
      <c r="AL66" s="1047"/>
      <c r="AM66" s="1047"/>
      <c r="AN66" s="1047"/>
      <c r="AO66" s="1047"/>
      <c r="AP66" s="1047"/>
      <c r="AQ66" s="1047"/>
      <c r="AR66" s="1047"/>
      <c r="AS66" s="1047"/>
      <c r="AT66" s="1047"/>
      <c r="AU66" s="1047"/>
      <c r="AV66" s="1047"/>
      <c r="AW66" s="1047"/>
      <c r="AX66" s="1047"/>
      <c r="AY66" s="1047"/>
      <c r="AZ66" s="1047"/>
      <c r="BA66" s="1047"/>
      <c r="BB66" s="1047"/>
      <c r="BC66" s="1047"/>
      <c r="BD66" s="2041"/>
      <c r="BE66" s="2041"/>
      <c r="BF66" s="2041"/>
      <c r="BG66" s="2041"/>
      <c r="BH66" s="2041"/>
      <c r="BI66" s="2041"/>
      <c r="BJ66" s="2041"/>
      <c r="BK66" s="2041"/>
      <c r="BL66" s="2041"/>
      <c r="BM66" s="2041"/>
      <c r="BN66" s="2041"/>
      <c r="BO66" s="2041"/>
      <c r="BP66" s="2041"/>
      <c r="BQ66" s="2041"/>
      <c r="BR66" s="2041"/>
      <c r="BS66" s="2041"/>
      <c r="BT66" s="2041"/>
      <c r="BU66" s="2041"/>
      <c r="BV66" s="2041"/>
      <c r="BW66" s="2041"/>
      <c r="BX66" s="2041"/>
      <c r="BY66" s="2041"/>
      <c r="BZ66" s="2041"/>
      <c r="CA66" s="2041"/>
      <c r="CB66" s="2041"/>
      <c r="CC66" s="2041"/>
      <c r="CD66" s="2041"/>
      <c r="CE66" s="2041"/>
      <c r="CF66" s="2041"/>
      <c r="CG66" s="2041"/>
      <c r="CH66" s="2041"/>
      <c r="CI66" s="2041"/>
      <c r="CJ66" s="2041"/>
      <c r="CK66" s="2041"/>
      <c r="CL66" s="2041"/>
      <c r="CM66" s="2041"/>
      <c r="CN66" s="2041"/>
      <c r="CO66" s="2041"/>
      <c r="CP66" s="2041"/>
      <c r="CQ66" s="2041"/>
      <c r="CR66" s="2041"/>
      <c r="CS66" s="2041"/>
      <c r="CT66" s="2041"/>
      <c r="CU66" s="2041"/>
      <c r="CV66" s="2041"/>
      <c r="CW66" s="2041"/>
      <c r="CX66" s="2041"/>
      <c r="CY66" s="2041"/>
      <c r="CZ66" s="2041"/>
      <c r="DA66" s="2041"/>
      <c r="DB66" s="2041"/>
      <c r="DC66" s="2041"/>
      <c r="DD66" s="2041"/>
      <c r="DE66" s="2041"/>
      <c r="DF66" s="2041"/>
      <c r="DG66" s="2041"/>
      <c r="DH66" s="2041"/>
      <c r="DI66" s="2041"/>
      <c r="DJ66" s="2041"/>
      <c r="DK66" s="2041"/>
      <c r="DL66" s="2041"/>
      <c r="DM66" s="2041"/>
      <c r="DN66" s="2041"/>
      <c r="DO66" s="2041"/>
      <c r="DP66" s="2041"/>
      <c r="DQ66" s="2041"/>
      <c r="DR66" s="2041"/>
      <c r="DS66" s="2041"/>
      <c r="DT66" s="2041"/>
      <c r="DU66" s="2041"/>
      <c r="DV66" s="2041"/>
      <c r="DW66" s="2041"/>
      <c r="DX66" s="2041"/>
      <c r="DY66" s="2041"/>
      <c r="DZ66" s="2041"/>
      <c r="EA66" s="2041"/>
      <c r="EB66" s="2041"/>
      <c r="EC66" s="2041"/>
      <c r="ED66" s="2041"/>
      <c r="EE66" s="2041"/>
      <c r="EF66" s="2041"/>
      <c r="EG66" s="2041"/>
      <c r="EH66" s="2041"/>
      <c r="EI66" s="2041"/>
      <c r="EJ66" s="2041"/>
      <c r="EK66" s="2041"/>
      <c r="EL66" s="2041"/>
      <c r="EM66" s="2041"/>
      <c r="EN66" s="2041"/>
      <c r="EO66" s="2041"/>
      <c r="EP66" s="2041"/>
      <c r="EQ66" s="2041"/>
      <c r="ER66" s="2041"/>
      <c r="ES66" s="2041"/>
      <c r="ET66" s="2041"/>
      <c r="EU66" s="2041"/>
      <c r="EV66" s="2041"/>
      <c r="EW66" s="2041"/>
      <c r="EX66" s="2041"/>
      <c r="EY66" s="2041"/>
      <c r="EZ66" s="2041"/>
      <c r="FA66" s="2041"/>
      <c r="FB66" s="2041"/>
    </row>
    <row r="67" spans="2:158" s="1288" customFormat="1" ht="21.75" customHeight="1">
      <c r="B67" s="2033"/>
      <c r="C67" s="2042"/>
      <c r="D67" s="2063" t="s">
        <v>45</v>
      </c>
      <c r="E67" s="2064"/>
      <c r="F67" s="2065"/>
      <c r="G67" s="2065"/>
      <c r="H67" s="2065"/>
      <c r="I67" s="2065"/>
      <c r="J67" s="2065"/>
      <c r="K67" s="2065"/>
      <c r="L67" s="2065"/>
      <c r="M67" s="2065"/>
      <c r="N67" s="2065"/>
      <c r="O67" s="2065"/>
      <c r="P67" s="2068"/>
      <c r="Q67" s="995">
        <f t="shared" si="2"/>
        <v>0</v>
      </c>
      <c r="R67" s="1126"/>
      <c r="S67" s="1047"/>
      <c r="T67" s="1047"/>
      <c r="U67" s="1048" t="s">
        <v>239</v>
      </c>
      <c r="V67" s="1048" t="s">
        <v>44</v>
      </c>
      <c r="W67" s="1048"/>
      <c r="X67" s="1048"/>
      <c r="Y67" s="1048"/>
      <c r="Z67" s="1048"/>
      <c r="AA67" s="1048"/>
      <c r="AB67" s="1048"/>
      <c r="AC67" s="1048"/>
      <c r="AD67" s="1048"/>
      <c r="AE67" s="1048"/>
      <c r="AF67" s="1048"/>
      <c r="AG67" s="1048"/>
      <c r="AH67" s="1048"/>
      <c r="AI67" s="1048"/>
      <c r="AJ67" s="1047"/>
      <c r="AK67" s="1047"/>
      <c r="AL67" s="1047"/>
      <c r="AM67" s="1047"/>
      <c r="AN67" s="1047"/>
      <c r="AO67" s="1047"/>
      <c r="AP67" s="1047"/>
      <c r="AQ67" s="1047"/>
      <c r="AR67" s="1047"/>
      <c r="AS67" s="1047"/>
      <c r="AT67" s="1047"/>
      <c r="AU67" s="1047"/>
      <c r="AV67" s="1047"/>
      <c r="AW67" s="1047"/>
      <c r="AX67" s="1047"/>
      <c r="AY67" s="1047"/>
      <c r="AZ67" s="1047"/>
      <c r="BA67" s="1047"/>
      <c r="BB67" s="1047"/>
      <c r="BC67" s="1047"/>
      <c r="BD67" s="2041"/>
      <c r="BE67" s="2041"/>
      <c r="BF67" s="2041"/>
      <c r="BG67" s="2041"/>
      <c r="BH67" s="2041"/>
      <c r="BI67" s="2041"/>
      <c r="BJ67" s="2041"/>
      <c r="BK67" s="2041"/>
      <c r="BL67" s="2041"/>
      <c r="BM67" s="2041"/>
      <c r="BN67" s="2041"/>
      <c r="BO67" s="2041"/>
      <c r="BP67" s="2041"/>
      <c r="BQ67" s="2041"/>
      <c r="BR67" s="2041"/>
      <c r="BS67" s="2041"/>
      <c r="BT67" s="2041"/>
      <c r="BU67" s="2041"/>
      <c r="BV67" s="2041"/>
      <c r="BW67" s="2041"/>
      <c r="BX67" s="2041"/>
      <c r="BY67" s="2041"/>
      <c r="BZ67" s="2041"/>
      <c r="CA67" s="2041"/>
      <c r="CB67" s="2041"/>
      <c r="CC67" s="2041"/>
      <c r="CD67" s="2041"/>
      <c r="CE67" s="2041"/>
      <c r="CF67" s="2041"/>
      <c r="CG67" s="2041"/>
      <c r="CH67" s="2041"/>
      <c r="CI67" s="2041"/>
      <c r="CJ67" s="2041"/>
      <c r="CK67" s="2041"/>
      <c r="CL67" s="2041"/>
      <c r="CM67" s="2041"/>
      <c r="CN67" s="2041"/>
      <c r="CO67" s="2041"/>
      <c r="CP67" s="2041"/>
      <c r="CQ67" s="2041"/>
      <c r="CR67" s="2041"/>
      <c r="CS67" s="2041"/>
      <c r="CT67" s="2041"/>
      <c r="CU67" s="2041"/>
      <c r="CV67" s="2041"/>
      <c r="CW67" s="2041"/>
      <c r="CX67" s="2041"/>
      <c r="CY67" s="2041"/>
      <c r="CZ67" s="2041"/>
      <c r="DA67" s="2041"/>
      <c r="DB67" s="2041"/>
      <c r="DC67" s="2041"/>
      <c r="DD67" s="2041"/>
      <c r="DE67" s="2041"/>
      <c r="DF67" s="2041"/>
      <c r="DG67" s="2041"/>
      <c r="DH67" s="2041"/>
      <c r="DI67" s="2041"/>
      <c r="DJ67" s="2041"/>
      <c r="DK67" s="2041"/>
      <c r="DL67" s="2041"/>
      <c r="DM67" s="2041"/>
      <c r="DN67" s="2041"/>
      <c r="DO67" s="2041"/>
      <c r="DP67" s="2041"/>
      <c r="DQ67" s="2041"/>
      <c r="DR67" s="2041"/>
      <c r="DS67" s="2041"/>
      <c r="DT67" s="2041"/>
      <c r="DU67" s="2041"/>
      <c r="DV67" s="2041"/>
      <c r="DW67" s="2041"/>
      <c r="DX67" s="2041"/>
      <c r="DY67" s="2041"/>
      <c r="DZ67" s="2041"/>
      <c r="EA67" s="2041"/>
      <c r="EB67" s="2041"/>
      <c r="EC67" s="2041"/>
      <c r="ED67" s="2041"/>
      <c r="EE67" s="2041"/>
      <c r="EF67" s="2041"/>
      <c r="EG67" s="2041"/>
      <c r="EH67" s="2041"/>
      <c r="EI67" s="2041"/>
      <c r="EJ67" s="2041"/>
      <c r="EK67" s="2041"/>
      <c r="EL67" s="2041"/>
      <c r="EM67" s="2041"/>
      <c r="EN67" s="2041"/>
      <c r="EO67" s="2041"/>
      <c r="EP67" s="2041"/>
      <c r="EQ67" s="2041"/>
      <c r="ER67" s="2041"/>
      <c r="ES67" s="2041"/>
      <c r="ET67" s="2041"/>
      <c r="EU67" s="2041"/>
      <c r="EV67" s="2041"/>
      <c r="EW67" s="2041"/>
      <c r="EX67" s="2041"/>
      <c r="EY67" s="2041"/>
      <c r="EZ67" s="2041"/>
      <c r="FA67" s="2041"/>
      <c r="FB67" s="2041"/>
    </row>
    <row r="68" spans="2:158" s="1288" customFormat="1" ht="21.75" customHeight="1">
      <c r="B68" s="2033"/>
      <c r="C68" s="2042"/>
      <c r="D68" s="2063" t="s">
        <v>46</v>
      </c>
      <c r="E68" s="2075">
        <v>1.328997</v>
      </c>
      <c r="F68" s="2076">
        <v>1.2129118999999999</v>
      </c>
      <c r="G68" s="2076">
        <v>1.3119464000000001</v>
      </c>
      <c r="H68" s="2076">
        <v>1.2219426</v>
      </c>
      <c r="I68" s="2076">
        <v>1.1896435999999999</v>
      </c>
      <c r="J68" s="2076">
        <v>1.4163101</v>
      </c>
      <c r="K68" s="2076">
        <v>1.2542595000000001</v>
      </c>
      <c r="L68" s="2076">
        <v>1.3402300999999999</v>
      </c>
      <c r="M68" s="2076">
        <v>1.429046</v>
      </c>
      <c r="N68" s="2076">
        <v>1.3716245</v>
      </c>
      <c r="O68" s="2076">
        <v>1.3042285</v>
      </c>
      <c r="P68" s="2077">
        <v>1.3838965000000001</v>
      </c>
      <c r="Q68" s="72">
        <f t="shared" si="2"/>
        <v>15.7650367</v>
      </c>
      <c r="R68" s="1126"/>
      <c r="S68" s="1047"/>
      <c r="T68" s="1047"/>
      <c r="U68" s="1048"/>
      <c r="V68" s="1048" t="s">
        <v>45</v>
      </c>
      <c r="W68" s="1048"/>
      <c r="X68" s="1048"/>
      <c r="Y68" s="1048"/>
      <c r="Z68" s="1048"/>
      <c r="AA68" s="1048"/>
      <c r="AB68" s="1048"/>
      <c r="AC68" s="1048"/>
      <c r="AD68" s="1048"/>
      <c r="AE68" s="1048"/>
      <c r="AF68" s="1048"/>
      <c r="AG68" s="1048"/>
      <c r="AH68" s="1048"/>
      <c r="AI68" s="1048"/>
      <c r="AJ68" s="1047"/>
      <c r="AK68" s="1047"/>
      <c r="AL68" s="1047"/>
      <c r="AM68" s="1047"/>
      <c r="AN68" s="1047"/>
      <c r="AO68" s="1047"/>
      <c r="AP68" s="1047"/>
      <c r="AQ68" s="1047"/>
      <c r="AR68" s="1047"/>
      <c r="AS68" s="1047"/>
      <c r="AT68" s="1047"/>
      <c r="AU68" s="1047"/>
      <c r="AV68" s="1047"/>
      <c r="AW68" s="1047"/>
      <c r="AX68" s="1047"/>
      <c r="AY68" s="1047"/>
      <c r="AZ68" s="1047"/>
      <c r="BA68" s="1047"/>
      <c r="BB68" s="1047"/>
      <c r="BC68" s="1047"/>
      <c r="BD68" s="2041"/>
      <c r="BE68" s="2041"/>
      <c r="BF68" s="2041"/>
      <c r="BG68" s="2041"/>
      <c r="BH68" s="2041"/>
      <c r="BI68" s="2041"/>
      <c r="BJ68" s="2041"/>
      <c r="BK68" s="2041"/>
      <c r="BL68" s="2041"/>
      <c r="BM68" s="2041"/>
      <c r="BN68" s="2041"/>
      <c r="BO68" s="2041"/>
      <c r="BP68" s="2041"/>
      <c r="BQ68" s="2041"/>
      <c r="BR68" s="2041"/>
      <c r="BS68" s="2041"/>
      <c r="BT68" s="2041"/>
      <c r="BU68" s="2041"/>
      <c r="BV68" s="2041"/>
      <c r="BW68" s="2041"/>
      <c r="BX68" s="2041"/>
      <c r="BY68" s="2041"/>
      <c r="BZ68" s="2041"/>
      <c r="CA68" s="2041"/>
      <c r="CB68" s="2041"/>
      <c r="CC68" s="2041"/>
      <c r="CD68" s="2041"/>
      <c r="CE68" s="2041"/>
      <c r="CF68" s="2041"/>
      <c r="CG68" s="2041"/>
      <c r="CH68" s="2041"/>
      <c r="CI68" s="2041"/>
      <c r="CJ68" s="2041"/>
      <c r="CK68" s="2041"/>
      <c r="CL68" s="2041"/>
      <c r="CM68" s="2041"/>
      <c r="CN68" s="2041"/>
      <c r="CO68" s="2041"/>
      <c r="CP68" s="2041"/>
      <c r="CQ68" s="2041"/>
      <c r="CR68" s="2041"/>
      <c r="CS68" s="2041"/>
      <c r="CT68" s="2041"/>
      <c r="CU68" s="2041"/>
      <c r="CV68" s="2041"/>
      <c r="CW68" s="2041"/>
      <c r="CX68" s="2041"/>
      <c r="CY68" s="2041"/>
      <c r="CZ68" s="2041"/>
      <c r="DA68" s="2041"/>
      <c r="DB68" s="2041"/>
      <c r="DC68" s="2041"/>
      <c r="DD68" s="2041"/>
      <c r="DE68" s="2041"/>
      <c r="DF68" s="2041"/>
      <c r="DG68" s="2041"/>
      <c r="DH68" s="2041"/>
      <c r="DI68" s="2041"/>
      <c r="DJ68" s="2041"/>
      <c r="DK68" s="2041"/>
      <c r="DL68" s="2041"/>
      <c r="DM68" s="2041"/>
      <c r="DN68" s="2041"/>
      <c r="DO68" s="2041"/>
      <c r="DP68" s="2041"/>
      <c r="DQ68" s="2041"/>
      <c r="DR68" s="2041"/>
      <c r="DS68" s="2041"/>
      <c r="DT68" s="2041"/>
      <c r="DU68" s="2041"/>
      <c r="DV68" s="2041"/>
      <c r="DW68" s="2041"/>
      <c r="DX68" s="2041"/>
      <c r="DY68" s="2041"/>
      <c r="DZ68" s="2041"/>
      <c r="EA68" s="2041"/>
      <c r="EB68" s="2041"/>
      <c r="EC68" s="2041"/>
      <c r="ED68" s="2041"/>
      <c r="EE68" s="2041"/>
      <c r="EF68" s="2041"/>
      <c r="EG68" s="2041"/>
      <c r="EH68" s="2041"/>
      <c r="EI68" s="2041"/>
      <c r="EJ68" s="2041"/>
      <c r="EK68" s="2041"/>
      <c r="EL68" s="2041"/>
      <c r="EM68" s="2041"/>
      <c r="EN68" s="2041"/>
      <c r="EO68" s="2041"/>
      <c r="EP68" s="2041"/>
      <c r="EQ68" s="2041"/>
      <c r="ER68" s="2041"/>
      <c r="ES68" s="2041"/>
      <c r="ET68" s="2041"/>
      <c r="EU68" s="2041"/>
      <c r="EV68" s="2041"/>
      <c r="EW68" s="2041"/>
      <c r="EX68" s="2041"/>
      <c r="EY68" s="2041"/>
      <c r="EZ68" s="2041"/>
      <c r="FA68" s="2041"/>
      <c r="FB68" s="2041"/>
    </row>
    <row r="69" spans="2:158" s="1288" customFormat="1" ht="21.75" customHeight="1">
      <c r="B69" s="2033"/>
      <c r="C69" s="2047"/>
      <c r="D69" s="2048" t="s">
        <v>48</v>
      </c>
      <c r="E69" s="386">
        <v>1.328997</v>
      </c>
      <c r="F69" s="74">
        <v>1.2129118999999999</v>
      </c>
      <c r="G69" s="74">
        <v>1.3119464000000001</v>
      </c>
      <c r="H69" s="74">
        <v>1.2219426</v>
      </c>
      <c r="I69" s="74">
        <v>1.1896435999999999</v>
      </c>
      <c r="J69" s="74">
        <v>1.4163101</v>
      </c>
      <c r="K69" s="74">
        <v>1.2542595000000001</v>
      </c>
      <c r="L69" s="74">
        <v>1.3402300999999999</v>
      </c>
      <c r="M69" s="74">
        <v>1.429046</v>
      </c>
      <c r="N69" s="74">
        <v>1.3716245</v>
      </c>
      <c r="O69" s="74">
        <v>1.3042285</v>
      </c>
      <c r="P69" s="75">
        <v>1.3838965000000001</v>
      </c>
      <c r="Q69" s="1004">
        <f t="shared" si="2"/>
        <v>15.7650367</v>
      </c>
      <c r="R69" s="1126"/>
      <c r="S69" s="1047"/>
      <c r="T69" s="1047"/>
      <c r="U69" s="1048"/>
      <c r="V69" s="1048" t="s">
        <v>46</v>
      </c>
      <c r="W69" s="1048">
        <v>1.328997</v>
      </c>
      <c r="X69" s="1048">
        <v>1.2129118999999999</v>
      </c>
      <c r="Y69" s="1048">
        <v>1.3119464000000001</v>
      </c>
      <c r="Z69" s="1048">
        <v>1.2219426</v>
      </c>
      <c r="AA69" s="1048">
        <v>1.1896435999999999</v>
      </c>
      <c r="AB69" s="1048">
        <v>1.4163101</v>
      </c>
      <c r="AC69" s="1048">
        <v>1.2542595000000001</v>
      </c>
      <c r="AD69" s="1048">
        <v>1.3402300999999999</v>
      </c>
      <c r="AE69" s="1048">
        <v>1.429046</v>
      </c>
      <c r="AF69" s="1048">
        <v>1.3716245</v>
      </c>
      <c r="AG69" s="1048">
        <v>1.3042285</v>
      </c>
      <c r="AH69" s="1048">
        <v>1.3838965000000001</v>
      </c>
      <c r="AI69" s="1048">
        <v>15.765036700000001</v>
      </c>
      <c r="AJ69" s="1047"/>
      <c r="AK69" s="1047"/>
      <c r="AL69" s="1047"/>
      <c r="AM69" s="1047"/>
      <c r="AN69" s="1047"/>
      <c r="AO69" s="1047"/>
      <c r="AP69" s="1047"/>
      <c r="AQ69" s="1047"/>
      <c r="AR69" s="1047"/>
      <c r="AS69" s="1047"/>
      <c r="AT69" s="1047"/>
      <c r="AU69" s="1047"/>
      <c r="AV69" s="1047"/>
      <c r="AW69" s="1047"/>
      <c r="AX69" s="1047"/>
      <c r="AY69" s="1047"/>
      <c r="AZ69" s="1047"/>
      <c r="BA69" s="1047"/>
      <c r="BB69" s="1047"/>
      <c r="BC69" s="1047"/>
      <c r="BD69" s="2041"/>
      <c r="BE69" s="2041"/>
      <c r="BF69" s="2041"/>
      <c r="BG69" s="2041"/>
      <c r="BH69" s="2041"/>
      <c r="BI69" s="2041"/>
      <c r="BJ69" s="2041"/>
      <c r="BK69" s="2041"/>
      <c r="BL69" s="2041"/>
      <c r="BM69" s="2041"/>
      <c r="BN69" s="2041"/>
      <c r="BO69" s="2041"/>
      <c r="BP69" s="2041"/>
      <c r="BQ69" s="2041"/>
      <c r="BR69" s="2041"/>
      <c r="BS69" s="2041"/>
      <c r="BT69" s="2041"/>
      <c r="BU69" s="2041"/>
      <c r="BV69" s="2041"/>
      <c r="BW69" s="2041"/>
      <c r="BX69" s="2041"/>
      <c r="BY69" s="2041"/>
      <c r="BZ69" s="2041"/>
      <c r="CA69" s="2041"/>
      <c r="CB69" s="2041"/>
      <c r="CC69" s="2041"/>
      <c r="CD69" s="2041"/>
      <c r="CE69" s="2041"/>
      <c r="CF69" s="2041"/>
      <c r="CG69" s="2041"/>
      <c r="CH69" s="2041"/>
      <c r="CI69" s="2041"/>
      <c r="CJ69" s="2041"/>
      <c r="CK69" s="2041"/>
      <c r="CL69" s="2041"/>
      <c r="CM69" s="2041"/>
      <c r="CN69" s="2041"/>
      <c r="CO69" s="2041"/>
      <c r="CP69" s="2041"/>
      <c r="CQ69" s="2041"/>
      <c r="CR69" s="2041"/>
      <c r="CS69" s="2041"/>
      <c r="CT69" s="2041"/>
      <c r="CU69" s="2041"/>
      <c r="CV69" s="2041"/>
      <c r="CW69" s="2041"/>
      <c r="CX69" s="2041"/>
      <c r="CY69" s="2041"/>
      <c r="CZ69" s="2041"/>
      <c r="DA69" s="2041"/>
      <c r="DB69" s="2041"/>
      <c r="DC69" s="2041"/>
      <c r="DD69" s="2041"/>
      <c r="DE69" s="2041"/>
      <c r="DF69" s="2041"/>
      <c r="DG69" s="2041"/>
      <c r="DH69" s="2041"/>
      <c r="DI69" s="2041"/>
      <c r="DJ69" s="2041"/>
      <c r="DK69" s="2041"/>
      <c r="DL69" s="2041"/>
      <c r="DM69" s="2041"/>
      <c r="DN69" s="2041"/>
      <c r="DO69" s="2041"/>
      <c r="DP69" s="2041"/>
      <c r="DQ69" s="2041"/>
      <c r="DR69" s="2041"/>
      <c r="DS69" s="2041"/>
      <c r="DT69" s="2041"/>
      <c r="DU69" s="2041"/>
      <c r="DV69" s="2041"/>
      <c r="DW69" s="2041"/>
      <c r="DX69" s="2041"/>
      <c r="DY69" s="2041"/>
      <c r="DZ69" s="2041"/>
      <c r="EA69" s="2041"/>
      <c r="EB69" s="2041"/>
      <c r="EC69" s="2041"/>
      <c r="ED69" s="2041"/>
      <c r="EE69" s="2041"/>
      <c r="EF69" s="2041"/>
      <c r="EG69" s="2041"/>
      <c r="EH69" s="2041"/>
      <c r="EI69" s="2041"/>
      <c r="EJ69" s="2041"/>
      <c r="EK69" s="2041"/>
      <c r="EL69" s="2041"/>
      <c r="EM69" s="2041"/>
      <c r="EN69" s="2041"/>
      <c r="EO69" s="2041"/>
      <c r="EP69" s="2041"/>
      <c r="EQ69" s="2041"/>
      <c r="ER69" s="2041"/>
      <c r="ES69" s="2041"/>
      <c r="ET69" s="2041"/>
      <c r="EU69" s="2041"/>
      <c r="EV69" s="2041"/>
      <c r="EW69" s="2041"/>
      <c r="EX69" s="2041"/>
      <c r="EY69" s="2041"/>
      <c r="EZ69" s="2041"/>
      <c r="FA69" s="2041"/>
      <c r="FB69" s="2041"/>
    </row>
    <row r="70" spans="2:158" s="1288" customFormat="1" ht="21.75" customHeight="1">
      <c r="B70" s="2049">
        <v>17</v>
      </c>
      <c r="C70" s="2088" t="str">
        <f>+U71</f>
        <v>Engie Energía Perú S.A.</v>
      </c>
      <c r="D70" s="2059" t="s">
        <v>44</v>
      </c>
      <c r="E70" s="2069">
        <v>268.1249426</v>
      </c>
      <c r="F70" s="2071">
        <v>246.3398219</v>
      </c>
      <c r="G70" s="2071">
        <v>281.03495660000004</v>
      </c>
      <c r="H70" s="2071">
        <v>278.25963159999998</v>
      </c>
      <c r="I70" s="2071">
        <v>323.57532039999995</v>
      </c>
      <c r="J70" s="2071">
        <v>322.77851599999997</v>
      </c>
      <c r="K70" s="2071">
        <v>347.33228110000005</v>
      </c>
      <c r="L70" s="2071">
        <v>345.79281630000003</v>
      </c>
      <c r="M70" s="2071">
        <v>381.8461547</v>
      </c>
      <c r="N70" s="2071">
        <v>409.05172299999998</v>
      </c>
      <c r="O70" s="2071">
        <v>404.45055170000006</v>
      </c>
      <c r="P70" s="2072">
        <v>415.73612620000006</v>
      </c>
      <c r="Q70" s="995">
        <f t="shared" si="2"/>
        <v>4024.3228421000008</v>
      </c>
      <c r="R70" s="1126"/>
      <c r="S70" s="1047"/>
      <c r="T70" s="1047"/>
      <c r="U70" s="1048"/>
      <c r="V70" s="1048" t="s">
        <v>48</v>
      </c>
      <c r="W70" s="1048">
        <v>1.328997</v>
      </c>
      <c r="X70" s="1048">
        <v>1.2129118999999999</v>
      </c>
      <c r="Y70" s="1048">
        <v>1.3119464000000001</v>
      </c>
      <c r="Z70" s="1048">
        <v>1.2219426</v>
      </c>
      <c r="AA70" s="1048">
        <v>1.1896435999999999</v>
      </c>
      <c r="AB70" s="1048">
        <v>1.4163101</v>
      </c>
      <c r="AC70" s="1048">
        <v>1.2542595000000001</v>
      </c>
      <c r="AD70" s="1048">
        <v>1.3402300999999999</v>
      </c>
      <c r="AE70" s="1048">
        <v>1.429046</v>
      </c>
      <c r="AF70" s="1048">
        <v>1.3716245</v>
      </c>
      <c r="AG70" s="1048">
        <v>1.3042285</v>
      </c>
      <c r="AH70" s="1048">
        <v>1.3838965000000001</v>
      </c>
      <c r="AI70" s="1048">
        <v>15.765036700000001</v>
      </c>
      <c r="AJ70" s="1047"/>
      <c r="AK70" s="1047"/>
      <c r="AL70" s="1047"/>
      <c r="AM70" s="1047"/>
      <c r="AN70" s="1047"/>
      <c r="AO70" s="1047"/>
      <c r="AP70" s="1047"/>
      <c r="AQ70" s="1047"/>
      <c r="AR70" s="1047"/>
      <c r="AS70" s="1047"/>
      <c r="AT70" s="1047"/>
      <c r="AU70" s="1047"/>
      <c r="AV70" s="1047"/>
      <c r="AW70" s="1047"/>
      <c r="AX70" s="1047"/>
      <c r="AY70" s="1047"/>
      <c r="AZ70" s="1047"/>
      <c r="BA70" s="1047"/>
      <c r="BB70" s="1047"/>
      <c r="BC70" s="1047"/>
      <c r="BD70" s="2041"/>
      <c r="BE70" s="2041"/>
      <c r="BF70" s="2041"/>
      <c r="BG70" s="2041"/>
      <c r="BH70" s="2041"/>
      <c r="BI70" s="2041"/>
      <c r="BJ70" s="2041"/>
      <c r="BK70" s="2041"/>
      <c r="BL70" s="2041"/>
      <c r="BM70" s="2041"/>
      <c r="BN70" s="2041"/>
      <c r="BO70" s="2041"/>
      <c r="BP70" s="2041"/>
      <c r="BQ70" s="2041"/>
      <c r="BR70" s="2041"/>
      <c r="BS70" s="2041"/>
      <c r="BT70" s="2041"/>
      <c r="BU70" s="2041"/>
      <c r="BV70" s="2041"/>
      <c r="BW70" s="2041"/>
      <c r="BX70" s="2041"/>
      <c r="BY70" s="2041"/>
      <c r="BZ70" s="2041"/>
      <c r="CA70" s="2041"/>
      <c r="CB70" s="2041"/>
      <c r="CC70" s="2041"/>
      <c r="CD70" s="2041"/>
      <c r="CE70" s="2041"/>
      <c r="CF70" s="2041"/>
      <c r="CG70" s="2041"/>
      <c r="CH70" s="2041"/>
      <c r="CI70" s="2041"/>
      <c r="CJ70" s="2041"/>
      <c r="CK70" s="2041"/>
      <c r="CL70" s="2041"/>
      <c r="CM70" s="2041"/>
      <c r="CN70" s="2041"/>
      <c r="CO70" s="2041"/>
      <c r="CP70" s="2041"/>
      <c r="CQ70" s="2041"/>
      <c r="CR70" s="2041"/>
      <c r="CS70" s="2041"/>
      <c r="CT70" s="2041"/>
      <c r="CU70" s="2041"/>
      <c r="CV70" s="2041"/>
      <c r="CW70" s="2041"/>
      <c r="CX70" s="2041"/>
      <c r="CY70" s="2041"/>
      <c r="CZ70" s="2041"/>
      <c r="DA70" s="2041"/>
      <c r="DB70" s="2041"/>
      <c r="DC70" s="2041"/>
      <c r="DD70" s="2041"/>
      <c r="DE70" s="2041"/>
      <c r="DF70" s="2041"/>
      <c r="DG70" s="2041"/>
      <c r="DH70" s="2041"/>
      <c r="DI70" s="2041"/>
      <c r="DJ70" s="2041"/>
      <c r="DK70" s="2041"/>
      <c r="DL70" s="2041"/>
      <c r="DM70" s="2041"/>
      <c r="DN70" s="2041"/>
      <c r="DO70" s="2041"/>
      <c r="DP70" s="2041"/>
      <c r="DQ70" s="2041"/>
      <c r="DR70" s="2041"/>
      <c r="DS70" s="2041"/>
      <c r="DT70" s="2041"/>
      <c r="DU70" s="2041"/>
      <c r="DV70" s="2041"/>
      <c r="DW70" s="2041"/>
      <c r="DX70" s="2041"/>
      <c r="DY70" s="2041"/>
      <c r="DZ70" s="2041"/>
      <c r="EA70" s="2041"/>
      <c r="EB70" s="2041"/>
      <c r="EC70" s="2041"/>
      <c r="ED70" s="2041"/>
      <c r="EE70" s="2041"/>
      <c r="EF70" s="2041"/>
      <c r="EG70" s="2041"/>
      <c r="EH70" s="2041"/>
      <c r="EI70" s="2041"/>
      <c r="EJ70" s="2041"/>
      <c r="EK70" s="2041"/>
      <c r="EL70" s="2041"/>
      <c r="EM70" s="2041"/>
      <c r="EN70" s="2041"/>
      <c r="EO70" s="2041"/>
      <c r="EP70" s="2041"/>
      <c r="EQ70" s="2041"/>
      <c r="ER70" s="2041"/>
      <c r="ES70" s="2041"/>
      <c r="ET70" s="2041"/>
      <c r="EU70" s="2041"/>
      <c r="EV70" s="2041"/>
      <c r="EW70" s="2041"/>
      <c r="EX70" s="2041"/>
      <c r="EY70" s="2041"/>
      <c r="EZ70" s="2041"/>
      <c r="FA70" s="2041"/>
      <c r="FB70" s="2041"/>
    </row>
    <row r="71" spans="2:158" s="1288" customFormat="1" ht="21.75" customHeight="1">
      <c r="B71" s="2033"/>
      <c r="C71" s="2042"/>
      <c r="D71" s="2063" t="s">
        <v>45</v>
      </c>
      <c r="E71" s="2087">
        <v>4.9683853999999998</v>
      </c>
      <c r="F71" s="2039">
        <v>4.8882649000000002</v>
      </c>
      <c r="G71" s="2039">
        <v>5.0565883999999999</v>
      </c>
      <c r="H71" s="2039">
        <v>5.5524602000000005</v>
      </c>
      <c r="I71" s="2039">
        <v>4.5081968000000003</v>
      </c>
      <c r="J71" s="2039">
        <v>4.4697814000000005</v>
      </c>
      <c r="K71" s="2039">
        <v>4.1449252999999997</v>
      </c>
      <c r="L71" s="2039">
        <v>5.5957292000000001</v>
      </c>
      <c r="M71" s="2039">
        <v>5.6978027999999998</v>
      </c>
      <c r="N71" s="2039">
        <v>7.2368646999999999</v>
      </c>
      <c r="O71" s="2039">
        <v>4.5040882</v>
      </c>
      <c r="P71" s="2040">
        <v>5.3391649000000001</v>
      </c>
      <c r="Q71" s="995">
        <f t="shared" si="2"/>
        <v>61.962252199999995</v>
      </c>
      <c r="R71" s="1126"/>
      <c r="S71" s="1047"/>
      <c r="T71" s="1047"/>
      <c r="U71" s="1048" t="s">
        <v>333</v>
      </c>
      <c r="V71" s="1048" t="s">
        <v>44</v>
      </c>
      <c r="W71" s="1048">
        <v>268.1249426</v>
      </c>
      <c r="X71" s="1048">
        <v>246.3398219</v>
      </c>
      <c r="Y71" s="1048">
        <v>281.03495660000004</v>
      </c>
      <c r="Z71" s="1048">
        <v>278.25963159999998</v>
      </c>
      <c r="AA71" s="1048">
        <v>323.57532039999995</v>
      </c>
      <c r="AB71" s="1048">
        <v>322.77851599999997</v>
      </c>
      <c r="AC71" s="1048">
        <v>347.33228110000005</v>
      </c>
      <c r="AD71" s="1048">
        <v>345.79281630000003</v>
      </c>
      <c r="AE71" s="1048">
        <v>381.8461547</v>
      </c>
      <c r="AF71" s="1048">
        <v>409.05172299999998</v>
      </c>
      <c r="AG71" s="1048">
        <v>404.45055170000006</v>
      </c>
      <c r="AH71" s="1048">
        <v>415.73612620000006</v>
      </c>
      <c r="AI71" s="1048">
        <v>4024.3228421000003</v>
      </c>
      <c r="AJ71" s="1047"/>
      <c r="AK71" s="1047"/>
      <c r="AL71" s="1047"/>
      <c r="AM71" s="1047"/>
      <c r="AN71" s="1047"/>
      <c r="AO71" s="1047"/>
      <c r="AP71" s="1047"/>
      <c r="AQ71" s="1047"/>
      <c r="AR71" s="1047"/>
      <c r="AS71" s="1047"/>
      <c r="AT71" s="1047"/>
      <c r="AU71" s="1047"/>
      <c r="AV71" s="1047"/>
      <c r="AW71" s="1047"/>
      <c r="AX71" s="1047"/>
      <c r="AY71" s="1047"/>
      <c r="AZ71" s="1047"/>
      <c r="BA71" s="1047"/>
      <c r="BB71" s="1047"/>
      <c r="BC71" s="1047"/>
      <c r="BD71" s="2041"/>
      <c r="BE71" s="2041"/>
      <c r="BF71" s="2041"/>
      <c r="BG71" s="2041"/>
      <c r="BH71" s="2041"/>
      <c r="BI71" s="2041"/>
      <c r="BJ71" s="2041"/>
      <c r="BK71" s="2041"/>
      <c r="BL71" s="2041"/>
      <c r="BM71" s="2041"/>
      <c r="BN71" s="2041"/>
      <c r="BO71" s="2041"/>
      <c r="BP71" s="2041"/>
      <c r="BQ71" s="2041"/>
      <c r="BR71" s="2041"/>
      <c r="BS71" s="2041"/>
      <c r="BT71" s="2041"/>
      <c r="BU71" s="2041"/>
      <c r="BV71" s="2041"/>
      <c r="BW71" s="2041"/>
      <c r="BX71" s="2041"/>
      <c r="BY71" s="2041"/>
      <c r="BZ71" s="2041"/>
      <c r="CA71" s="2041"/>
      <c r="CB71" s="2041"/>
      <c r="CC71" s="2041"/>
      <c r="CD71" s="2041"/>
      <c r="CE71" s="2041"/>
      <c r="CF71" s="2041"/>
      <c r="CG71" s="2041"/>
      <c r="CH71" s="2041"/>
      <c r="CI71" s="2041"/>
      <c r="CJ71" s="2041"/>
      <c r="CK71" s="2041"/>
      <c r="CL71" s="2041"/>
      <c r="CM71" s="2041"/>
      <c r="CN71" s="2041"/>
      <c r="CO71" s="2041"/>
      <c r="CP71" s="2041"/>
      <c r="CQ71" s="2041"/>
      <c r="CR71" s="2041"/>
      <c r="CS71" s="2041"/>
      <c r="CT71" s="2041"/>
      <c r="CU71" s="2041"/>
      <c r="CV71" s="2041"/>
      <c r="CW71" s="2041"/>
      <c r="CX71" s="2041"/>
      <c r="CY71" s="2041"/>
      <c r="CZ71" s="2041"/>
      <c r="DA71" s="2041"/>
      <c r="DB71" s="2041"/>
      <c r="DC71" s="2041"/>
      <c r="DD71" s="2041"/>
      <c r="DE71" s="2041"/>
      <c r="DF71" s="2041"/>
      <c r="DG71" s="2041"/>
      <c r="DH71" s="2041"/>
      <c r="DI71" s="2041"/>
      <c r="DJ71" s="2041"/>
      <c r="DK71" s="2041"/>
      <c r="DL71" s="2041"/>
      <c r="DM71" s="2041"/>
      <c r="DN71" s="2041"/>
      <c r="DO71" s="2041"/>
      <c r="DP71" s="2041"/>
      <c r="DQ71" s="2041"/>
      <c r="DR71" s="2041"/>
      <c r="DS71" s="2041"/>
      <c r="DT71" s="2041"/>
      <c r="DU71" s="2041"/>
      <c r="DV71" s="2041"/>
      <c r="DW71" s="2041"/>
      <c r="DX71" s="2041"/>
      <c r="DY71" s="2041"/>
      <c r="DZ71" s="2041"/>
      <c r="EA71" s="2041"/>
      <c r="EB71" s="2041"/>
      <c r="EC71" s="2041"/>
      <c r="ED71" s="2041"/>
      <c r="EE71" s="2041"/>
      <c r="EF71" s="2041"/>
      <c r="EG71" s="2041"/>
      <c r="EH71" s="2041"/>
      <c r="EI71" s="2041"/>
      <c r="EJ71" s="2041"/>
      <c r="EK71" s="2041"/>
      <c r="EL71" s="2041"/>
      <c r="EM71" s="2041"/>
      <c r="EN71" s="2041"/>
      <c r="EO71" s="2041"/>
      <c r="EP71" s="2041"/>
      <c r="EQ71" s="2041"/>
      <c r="ER71" s="2041"/>
      <c r="ES71" s="2041"/>
      <c r="ET71" s="2041"/>
      <c r="EU71" s="2041"/>
      <c r="EV71" s="2041"/>
      <c r="EW71" s="2041"/>
      <c r="EX71" s="2041"/>
      <c r="EY71" s="2041"/>
      <c r="EZ71" s="2041"/>
      <c r="FA71" s="2041"/>
      <c r="FB71" s="2041"/>
    </row>
    <row r="72" spans="2:158" s="1288" customFormat="1" ht="21.75" customHeight="1">
      <c r="B72" s="2033"/>
      <c r="C72" s="2042"/>
      <c r="D72" s="2063" t="s">
        <v>46</v>
      </c>
      <c r="E72" s="2090">
        <v>94.171217300000052</v>
      </c>
      <c r="F72" s="2085">
        <v>81.347411499999978</v>
      </c>
      <c r="G72" s="2085">
        <v>91.335602100000017</v>
      </c>
      <c r="H72" s="2085">
        <v>81.338566999999983</v>
      </c>
      <c r="I72" s="2085">
        <v>97.047995099999994</v>
      </c>
      <c r="J72" s="2085">
        <v>93.733940799999999</v>
      </c>
      <c r="K72" s="2085">
        <v>91.187504500000017</v>
      </c>
      <c r="L72" s="2085">
        <v>87.271864600000001</v>
      </c>
      <c r="M72" s="2085">
        <v>86.647235899999998</v>
      </c>
      <c r="N72" s="2085">
        <v>86.43338719999997</v>
      </c>
      <c r="O72" s="2085">
        <v>85.167774400000027</v>
      </c>
      <c r="P72" s="2091">
        <v>86.3096934</v>
      </c>
      <c r="Q72" s="995">
        <f t="shared" si="2"/>
        <v>1061.9921938</v>
      </c>
      <c r="R72" s="1126"/>
      <c r="S72" s="1047"/>
      <c r="T72" s="1047"/>
      <c r="U72" s="1048"/>
      <c r="V72" s="1048" t="s">
        <v>45</v>
      </c>
      <c r="W72" s="1048">
        <v>4.9683853999999998</v>
      </c>
      <c r="X72" s="1048">
        <v>4.8882649000000002</v>
      </c>
      <c r="Y72" s="1048">
        <v>5.0565883999999999</v>
      </c>
      <c r="Z72" s="1048">
        <v>5.5524602000000005</v>
      </c>
      <c r="AA72" s="1048">
        <v>4.5081968000000003</v>
      </c>
      <c r="AB72" s="1048">
        <v>4.4697814000000005</v>
      </c>
      <c r="AC72" s="1048">
        <v>4.1449252999999997</v>
      </c>
      <c r="AD72" s="1048">
        <v>5.5957292000000001</v>
      </c>
      <c r="AE72" s="1048">
        <v>5.6978027999999998</v>
      </c>
      <c r="AF72" s="1048">
        <v>7.2368646999999999</v>
      </c>
      <c r="AG72" s="1048">
        <v>4.5040882</v>
      </c>
      <c r="AH72" s="1048">
        <v>5.3391649000000001</v>
      </c>
      <c r="AI72" s="1048">
        <v>61.962252199999988</v>
      </c>
      <c r="AJ72" s="1047"/>
      <c r="AK72" s="1047"/>
      <c r="AL72" s="1047"/>
      <c r="AM72" s="1047"/>
      <c r="AN72" s="1047"/>
      <c r="AO72" s="1047"/>
      <c r="AP72" s="1047"/>
      <c r="AQ72" s="1047"/>
      <c r="AR72" s="1047"/>
      <c r="AS72" s="1047"/>
      <c r="AT72" s="1047"/>
      <c r="AU72" s="1047"/>
      <c r="AV72" s="1047"/>
      <c r="AW72" s="1047"/>
      <c r="AX72" s="1047"/>
      <c r="AY72" s="1047"/>
      <c r="AZ72" s="1047"/>
      <c r="BA72" s="1047"/>
      <c r="BB72" s="1047"/>
      <c r="BC72" s="1047"/>
      <c r="BD72" s="2041"/>
      <c r="BE72" s="2041"/>
      <c r="BF72" s="2041"/>
      <c r="BG72" s="2041"/>
      <c r="BH72" s="2041"/>
      <c r="BI72" s="2041"/>
      <c r="BJ72" s="2041"/>
      <c r="BK72" s="2041"/>
      <c r="BL72" s="2041"/>
      <c r="BM72" s="2041"/>
      <c r="BN72" s="2041"/>
      <c r="BO72" s="2041"/>
      <c r="BP72" s="2041"/>
      <c r="BQ72" s="2041"/>
      <c r="BR72" s="2041"/>
      <c r="BS72" s="2041"/>
      <c r="BT72" s="2041"/>
      <c r="BU72" s="2041"/>
      <c r="BV72" s="2041"/>
      <c r="BW72" s="2041"/>
      <c r="BX72" s="2041"/>
      <c r="BY72" s="2041"/>
      <c r="BZ72" s="2041"/>
      <c r="CA72" s="2041"/>
      <c r="CB72" s="2041"/>
      <c r="CC72" s="2041"/>
      <c r="CD72" s="2041"/>
      <c r="CE72" s="2041"/>
      <c r="CF72" s="2041"/>
      <c r="CG72" s="2041"/>
      <c r="CH72" s="2041"/>
      <c r="CI72" s="2041"/>
      <c r="CJ72" s="2041"/>
      <c r="CK72" s="2041"/>
      <c r="CL72" s="2041"/>
      <c r="CM72" s="2041"/>
      <c r="CN72" s="2041"/>
      <c r="CO72" s="2041"/>
      <c r="CP72" s="2041"/>
      <c r="CQ72" s="2041"/>
      <c r="CR72" s="2041"/>
      <c r="CS72" s="2041"/>
      <c r="CT72" s="2041"/>
      <c r="CU72" s="2041"/>
      <c r="CV72" s="2041"/>
      <c r="CW72" s="2041"/>
      <c r="CX72" s="2041"/>
      <c r="CY72" s="2041"/>
      <c r="CZ72" s="2041"/>
      <c r="DA72" s="2041"/>
      <c r="DB72" s="2041"/>
      <c r="DC72" s="2041"/>
      <c r="DD72" s="2041"/>
      <c r="DE72" s="2041"/>
      <c r="DF72" s="2041"/>
      <c r="DG72" s="2041"/>
      <c r="DH72" s="2041"/>
      <c r="DI72" s="2041"/>
      <c r="DJ72" s="2041"/>
      <c r="DK72" s="2041"/>
      <c r="DL72" s="2041"/>
      <c r="DM72" s="2041"/>
      <c r="DN72" s="2041"/>
      <c r="DO72" s="2041"/>
      <c r="DP72" s="2041"/>
      <c r="DQ72" s="2041"/>
      <c r="DR72" s="2041"/>
      <c r="DS72" s="2041"/>
      <c r="DT72" s="2041"/>
      <c r="DU72" s="2041"/>
      <c r="DV72" s="2041"/>
      <c r="DW72" s="2041"/>
      <c r="DX72" s="2041"/>
      <c r="DY72" s="2041"/>
      <c r="DZ72" s="2041"/>
      <c r="EA72" s="2041"/>
      <c r="EB72" s="2041"/>
      <c r="EC72" s="2041"/>
      <c r="ED72" s="2041"/>
      <c r="EE72" s="2041"/>
      <c r="EF72" s="2041"/>
      <c r="EG72" s="2041"/>
      <c r="EH72" s="2041"/>
      <c r="EI72" s="2041"/>
      <c r="EJ72" s="2041"/>
      <c r="EK72" s="2041"/>
      <c r="EL72" s="2041"/>
      <c r="EM72" s="2041"/>
      <c r="EN72" s="2041"/>
      <c r="EO72" s="2041"/>
      <c r="EP72" s="2041"/>
      <c r="EQ72" s="2041"/>
      <c r="ER72" s="2041"/>
      <c r="ES72" s="2041"/>
      <c r="ET72" s="2041"/>
      <c r="EU72" s="2041"/>
      <c r="EV72" s="2041"/>
      <c r="EW72" s="2041"/>
      <c r="EX72" s="2041"/>
      <c r="EY72" s="2041"/>
      <c r="EZ72" s="2041"/>
      <c r="FA72" s="2041"/>
      <c r="FB72" s="2041"/>
    </row>
    <row r="73" spans="2:158" s="1288" customFormat="1" ht="21.75" customHeight="1">
      <c r="B73" s="2033"/>
      <c r="C73" s="2047"/>
      <c r="D73" s="2048" t="s">
        <v>48</v>
      </c>
      <c r="E73" s="386">
        <v>367.26454530000012</v>
      </c>
      <c r="F73" s="74">
        <v>332.57549829999999</v>
      </c>
      <c r="G73" s="74">
        <v>377.42714710000001</v>
      </c>
      <c r="H73" s="74">
        <v>365.15065880000003</v>
      </c>
      <c r="I73" s="74">
        <v>425.1315123</v>
      </c>
      <c r="J73" s="74">
        <v>420.98223819999998</v>
      </c>
      <c r="K73" s="74">
        <v>442.66471090000016</v>
      </c>
      <c r="L73" s="74">
        <v>438.66041009999969</v>
      </c>
      <c r="M73" s="74">
        <v>474.1911933999998</v>
      </c>
      <c r="N73" s="74">
        <v>502.72197489999991</v>
      </c>
      <c r="O73" s="74">
        <v>494.1224142999996</v>
      </c>
      <c r="P73" s="75">
        <v>507.38498449999986</v>
      </c>
      <c r="Q73" s="1004">
        <f t="shared" si="2"/>
        <v>5148.2772880999992</v>
      </c>
      <c r="R73" s="1126"/>
      <c r="S73" s="1047"/>
      <c r="T73" s="1047"/>
      <c r="U73" s="1048"/>
      <c r="V73" s="1048" t="s">
        <v>46</v>
      </c>
      <c r="W73" s="1048">
        <v>94.171217300000052</v>
      </c>
      <c r="X73" s="1048">
        <v>81.347411499999978</v>
      </c>
      <c r="Y73" s="1048">
        <v>91.335602100000017</v>
      </c>
      <c r="Z73" s="1048">
        <v>81.338566999999983</v>
      </c>
      <c r="AA73" s="1048">
        <v>97.047995099999994</v>
      </c>
      <c r="AB73" s="1048">
        <v>93.733940799999999</v>
      </c>
      <c r="AC73" s="1048">
        <v>91.187504500000017</v>
      </c>
      <c r="AD73" s="1048">
        <v>87.271864600000001</v>
      </c>
      <c r="AE73" s="1048">
        <v>86.647235899999998</v>
      </c>
      <c r="AF73" s="1048">
        <v>86.43338719999997</v>
      </c>
      <c r="AG73" s="1048">
        <v>85.167774400000027</v>
      </c>
      <c r="AH73" s="1048">
        <v>86.3096934</v>
      </c>
      <c r="AI73" s="1048">
        <v>1061.9921938</v>
      </c>
      <c r="AJ73" s="1047"/>
      <c r="AK73" s="1047"/>
      <c r="AL73" s="1047"/>
      <c r="AM73" s="1047"/>
      <c r="AN73" s="1047"/>
      <c r="AO73" s="1047"/>
      <c r="AP73" s="1047"/>
      <c r="AQ73" s="1047"/>
      <c r="AR73" s="1047"/>
      <c r="AS73" s="1047"/>
      <c r="AT73" s="1047"/>
      <c r="AU73" s="1047"/>
      <c r="AV73" s="1047"/>
      <c r="AW73" s="1047"/>
      <c r="AX73" s="1047"/>
      <c r="AY73" s="1047"/>
      <c r="AZ73" s="1047"/>
      <c r="BA73" s="1047"/>
      <c r="BB73" s="1047"/>
      <c r="BC73" s="1047"/>
      <c r="BD73" s="2041"/>
      <c r="BE73" s="2041"/>
      <c r="BF73" s="2041"/>
      <c r="BG73" s="2041"/>
      <c r="BH73" s="2041"/>
      <c r="BI73" s="2041"/>
      <c r="BJ73" s="2041"/>
      <c r="BK73" s="2041"/>
      <c r="BL73" s="2041"/>
      <c r="BM73" s="2041"/>
      <c r="BN73" s="2041"/>
      <c r="BO73" s="2041"/>
      <c r="BP73" s="2041"/>
      <c r="BQ73" s="2041"/>
      <c r="BR73" s="2041"/>
      <c r="BS73" s="2041"/>
      <c r="BT73" s="2041"/>
      <c r="BU73" s="2041"/>
      <c r="BV73" s="2041"/>
      <c r="BW73" s="2041"/>
      <c r="BX73" s="2041"/>
      <c r="BY73" s="2041"/>
      <c r="BZ73" s="2041"/>
      <c r="CA73" s="2041"/>
      <c r="CB73" s="2041"/>
      <c r="CC73" s="2041"/>
      <c r="CD73" s="2041"/>
      <c r="CE73" s="2041"/>
      <c r="CF73" s="2041"/>
      <c r="CG73" s="2041"/>
      <c r="CH73" s="2041"/>
      <c r="CI73" s="2041"/>
      <c r="CJ73" s="2041"/>
      <c r="CK73" s="2041"/>
      <c r="CL73" s="2041"/>
      <c r="CM73" s="2041"/>
      <c r="CN73" s="2041"/>
      <c r="CO73" s="2041"/>
      <c r="CP73" s="2041"/>
      <c r="CQ73" s="2041"/>
      <c r="CR73" s="2041"/>
      <c r="CS73" s="2041"/>
      <c r="CT73" s="2041"/>
      <c r="CU73" s="2041"/>
      <c r="CV73" s="2041"/>
      <c r="CW73" s="2041"/>
      <c r="CX73" s="2041"/>
      <c r="CY73" s="2041"/>
      <c r="CZ73" s="2041"/>
      <c r="DA73" s="2041"/>
      <c r="DB73" s="2041"/>
      <c r="DC73" s="2041"/>
      <c r="DD73" s="2041"/>
      <c r="DE73" s="2041"/>
      <c r="DF73" s="2041"/>
      <c r="DG73" s="2041"/>
      <c r="DH73" s="2041"/>
      <c r="DI73" s="2041"/>
      <c r="DJ73" s="2041"/>
      <c r="DK73" s="2041"/>
      <c r="DL73" s="2041"/>
      <c r="DM73" s="2041"/>
      <c r="DN73" s="2041"/>
      <c r="DO73" s="2041"/>
      <c r="DP73" s="2041"/>
      <c r="DQ73" s="2041"/>
      <c r="DR73" s="2041"/>
      <c r="DS73" s="2041"/>
      <c r="DT73" s="2041"/>
      <c r="DU73" s="2041"/>
      <c r="DV73" s="2041"/>
      <c r="DW73" s="2041"/>
      <c r="DX73" s="2041"/>
      <c r="DY73" s="2041"/>
      <c r="DZ73" s="2041"/>
      <c r="EA73" s="2041"/>
      <c r="EB73" s="2041"/>
      <c r="EC73" s="2041"/>
      <c r="ED73" s="2041"/>
      <c r="EE73" s="2041"/>
      <c r="EF73" s="2041"/>
      <c r="EG73" s="2041"/>
      <c r="EH73" s="2041"/>
      <c r="EI73" s="2041"/>
      <c r="EJ73" s="2041"/>
      <c r="EK73" s="2041"/>
      <c r="EL73" s="2041"/>
      <c r="EM73" s="2041"/>
      <c r="EN73" s="2041"/>
      <c r="EO73" s="2041"/>
      <c r="EP73" s="2041"/>
      <c r="EQ73" s="2041"/>
      <c r="ER73" s="2041"/>
      <c r="ES73" s="2041"/>
      <c r="ET73" s="2041"/>
      <c r="EU73" s="2041"/>
      <c r="EV73" s="2041"/>
      <c r="EW73" s="2041"/>
      <c r="EX73" s="2041"/>
      <c r="EY73" s="2041"/>
      <c r="EZ73" s="2041"/>
      <c r="FA73" s="2041"/>
      <c r="FB73" s="2041"/>
    </row>
    <row r="74" spans="2:158" s="1288" customFormat="1" ht="21.75" customHeight="1">
      <c r="B74" s="2049">
        <v>18</v>
      </c>
      <c r="C74" s="2088" t="str">
        <f>+U75</f>
        <v>Fénix Power Perú S.A.</v>
      </c>
      <c r="D74" s="2059" t="s">
        <v>44</v>
      </c>
      <c r="E74" s="2092"/>
      <c r="F74" s="2093"/>
      <c r="G74" s="2093"/>
      <c r="H74" s="2093"/>
      <c r="I74" s="2093"/>
      <c r="J74" s="2093"/>
      <c r="K74" s="2093"/>
      <c r="L74" s="2093"/>
      <c r="M74" s="2093"/>
      <c r="N74" s="2093"/>
      <c r="O74" s="2093"/>
      <c r="P74" s="2094"/>
      <c r="Q74" s="995">
        <f t="shared" ref="Q74:Q117" si="3">SUM(E74:P74)</f>
        <v>0</v>
      </c>
      <c r="R74" s="1126"/>
      <c r="S74" s="1047"/>
      <c r="T74" s="1047"/>
      <c r="U74" s="1048"/>
      <c r="V74" s="1048" t="s">
        <v>48</v>
      </c>
      <c r="W74" s="1048">
        <v>367.26454530000012</v>
      </c>
      <c r="X74" s="1048">
        <v>332.57549829999999</v>
      </c>
      <c r="Y74" s="1048">
        <v>377.42714710000001</v>
      </c>
      <c r="Z74" s="1048">
        <v>365.15065880000003</v>
      </c>
      <c r="AA74" s="1048">
        <v>425.1315123</v>
      </c>
      <c r="AB74" s="1048">
        <v>420.98223819999998</v>
      </c>
      <c r="AC74" s="1048">
        <v>442.66471090000016</v>
      </c>
      <c r="AD74" s="1048">
        <v>438.66041009999969</v>
      </c>
      <c r="AE74" s="1048">
        <v>474.1911933999998</v>
      </c>
      <c r="AF74" s="1048">
        <v>502.72197489999991</v>
      </c>
      <c r="AG74" s="1048">
        <v>494.1224142999996</v>
      </c>
      <c r="AH74" s="1048">
        <v>507.38498449999986</v>
      </c>
      <c r="AI74" s="1048">
        <v>5148.2772881000074</v>
      </c>
      <c r="AJ74" s="1047"/>
      <c r="AK74" s="1047"/>
      <c r="AL74" s="1047"/>
      <c r="AM74" s="1047"/>
      <c r="AN74" s="1047"/>
      <c r="AO74" s="1047"/>
      <c r="AP74" s="1047"/>
      <c r="AQ74" s="1047"/>
      <c r="AR74" s="1047"/>
      <c r="AS74" s="1047"/>
      <c r="AT74" s="1047"/>
      <c r="AU74" s="1047"/>
      <c r="AV74" s="1047"/>
      <c r="AW74" s="1047"/>
      <c r="AX74" s="1047"/>
      <c r="AY74" s="1047"/>
      <c r="AZ74" s="1047"/>
      <c r="BA74" s="1047"/>
      <c r="BB74" s="1047"/>
      <c r="BC74" s="1047"/>
      <c r="BD74" s="2041"/>
      <c r="BE74" s="2041"/>
      <c r="BF74" s="2041"/>
      <c r="BG74" s="2041"/>
      <c r="BH74" s="2041"/>
      <c r="BI74" s="2041"/>
      <c r="BJ74" s="2041"/>
      <c r="BK74" s="2041"/>
      <c r="BL74" s="2041"/>
      <c r="BM74" s="2041"/>
      <c r="BN74" s="2041"/>
      <c r="BO74" s="2041"/>
      <c r="BP74" s="2041"/>
      <c r="BQ74" s="2041"/>
      <c r="BR74" s="2041"/>
      <c r="BS74" s="2041"/>
      <c r="BT74" s="2041"/>
      <c r="BU74" s="2041"/>
      <c r="BV74" s="2041"/>
      <c r="BW74" s="2041"/>
      <c r="BX74" s="2041"/>
      <c r="BY74" s="2041"/>
      <c r="BZ74" s="2041"/>
      <c r="CA74" s="2041"/>
      <c r="CB74" s="2041"/>
      <c r="CC74" s="2041"/>
      <c r="CD74" s="2041"/>
      <c r="CE74" s="2041"/>
      <c r="CF74" s="2041"/>
      <c r="CG74" s="2041"/>
      <c r="CH74" s="2041"/>
      <c r="CI74" s="2041"/>
      <c r="CJ74" s="2041"/>
      <c r="CK74" s="2041"/>
      <c r="CL74" s="2041"/>
      <c r="CM74" s="2041"/>
      <c r="CN74" s="2041"/>
      <c r="CO74" s="2041"/>
      <c r="CP74" s="2041"/>
      <c r="CQ74" s="2041"/>
      <c r="CR74" s="2041"/>
      <c r="CS74" s="2041"/>
      <c r="CT74" s="2041"/>
      <c r="CU74" s="2041"/>
      <c r="CV74" s="2041"/>
      <c r="CW74" s="2041"/>
      <c r="CX74" s="2041"/>
      <c r="CY74" s="2041"/>
      <c r="CZ74" s="2041"/>
      <c r="DA74" s="2041"/>
      <c r="DB74" s="2041"/>
      <c r="DC74" s="2041"/>
      <c r="DD74" s="2041"/>
      <c r="DE74" s="2041"/>
      <c r="DF74" s="2041"/>
      <c r="DG74" s="2041"/>
      <c r="DH74" s="2041"/>
      <c r="DI74" s="2041"/>
      <c r="DJ74" s="2041"/>
      <c r="DK74" s="2041"/>
      <c r="DL74" s="2041"/>
      <c r="DM74" s="2041"/>
      <c r="DN74" s="2041"/>
      <c r="DO74" s="2041"/>
      <c r="DP74" s="2041"/>
      <c r="DQ74" s="2041"/>
      <c r="DR74" s="2041"/>
      <c r="DS74" s="2041"/>
      <c r="DT74" s="2041"/>
      <c r="DU74" s="2041"/>
      <c r="DV74" s="2041"/>
      <c r="DW74" s="2041"/>
      <c r="DX74" s="2041"/>
      <c r="DY74" s="2041"/>
      <c r="DZ74" s="2041"/>
      <c r="EA74" s="2041"/>
      <c r="EB74" s="2041"/>
      <c r="EC74" s="2041"/>
      <c r="ED74" s="2041"/>
      <c r="EE74" s="2041"/>
      <c r="EF74" s="2041"/>
      <c r="EG74" s="2041"/>
      <c r="EH74" s="2041"/>
      <c r="EI74" s="2041"/>
      <c r="EJ74" s="2041"/>
      <c r="EK74" s="2041"/>
      <c r="EL74" s="2041"/>
      <c r="EM74" s="2041"/>
      <c r="EN74" s="2041"/>
      <c r="EO74" s="2041"/>
      <c r="EP74" s="2041"/>
      <c r="EQ74" s="2041"/>
      <c r="ER74" s="2041"/>
      <c r="ES74" s="2041"/>
      <c r="ET74" s="2041"/>
      <c r="EU74" s="2041"/>
      <c r="EV74" s="2041"/>
      <c r="EW74" s="2041"/>
      <c r="EX74" s="2041"/>
      <c r="EY74" s="2041"/>
      <c r="EZ74" s="2041"/>
      <c r="FA74" s="2041"/>
      <c r="FB74" s="2041"/>
    </row>
    <row r="75" spans="2:158" s="1288" customFormat="1" ht="21.75" customHeight="1">
      <c r="B75" s="2033"/>
      <c r="C75" s="2042"/>
      <c r="D75" s="2063" t="s">
        <v>45</v>
      </c>
      <c r="E75" s="2069">
        <v>1.8950415</v>
      </c>
      <c r="F75" s="2065">
        <v>1.5912394999999999</v>
      </c>
      <c r="G75" s="2065">
        <v>2.1119080000000001</v>
      </c>
      <c r="H75" s="2065">
        <v>1.4565184</v>
      </c>
      <c r="I75" s="2065">
        <v>1.5184842000000001</v>
      </c>
      <c r="J75" s="2065">
        <v>1.6611246</v>
      </c>
      <c r="K75" s="2065">
        <v>2.8126449</v>
      </c>
      <c r="L75" s="2065">
        <v>2.9161857000000002</v>
      </c>
      <c r="M75" s="2065">
        <v>2.4836106</v>
      </c>
      <c r="N75" s="2065">
        <v>2.8692864</v>
      </c>
      <c r="O75" s="2065">
        <v>3.1544113999999999</v>
      </c>
      <c r="P75" s="2068">
        <v>3.0889732000000003</v>
      </c>
      <c r="Q75" s="995">
        <f t="shared" si="3"/>
        <v>27.559428400000002</v>
      </c>
      <c r="R75" s="1126"/>
      <c r="S75" s="1047"/>
      <c r="T75" s="1047"/>
      <c r="U75" s="1048" t="s">
        <v>240</v>
      </c>
      <c r="V75" s="1048" t="s">
        <v>44</v>
      </c>
      <c r="W75" s="1048"/>
      <c r="X75" s="1048"/>
      <c r="Y75" s="1048"/>
      <c r="Z75" s="1048"/>
      <c r="AA75" s="1048"/>
      <c r="AB75" s="1048"/>
      <c r="AC75" s="1048"/>
      <c r="AD75" s="1048"/>
      <c r="AE75" s="1048"/>
      <c r="AF75" s="1048"/>
      <c r="AG75" s="1048"/>
      <c r="AH75" s="1048"/>
      <c r="AI75" s="1048"/>
      <c r="AJ75" s="1047"/>
      <c r="AK75" s="1047"/>
      <c r="AL75" s="1047"/>
      <c r="AM75" s="1047"/>
      <c r="AN75" s="1047"/>
      <c r="AO75" s="1047"/>
      <c r="AP75" s="1047"/>
      <c r="AQ75" s="1047"/>
      <c r="AR75" s="1047"/>
      <c r="AS75" s="1047"/>
      <c r="AT75" s="1047"/>
      <c r="AU75" s="1047"/>
      <c r="AV75" s="1047"/>
      <c r="AW75" s="1047"/>
      <c r="AX75" s="1047"/>
      <c r="AY75" s="1047"/>
      <c r="AZ75" s="1047"/>
      <c r="BA75" s="1047"/>
      <c r="BB75" s="1047"/>
      <c r="BC75" s="1047"/>
      <c r="BD75" s="2041"/>
      <c r="BE75" s="2041"/>
      <c r="BF75" s="2041"/>
      <c r="BG75" s="2041"/>
      <c r="BH75" s="2041"/>
      <c r="BI75" s="2041"/>
      <c r="BJ75" s="2041"/>
      <c r="BK75" s="2041"/>
      <c r="BL75" s="2041"/>
      <c r="BM75" s="2041"/>
      <c r="BN75" s="2041"/>
      <c r="BO75" s="2041"/>
      <c r="BP75" s="2041"/>
      <c r="BQ75" s="2041"/>
      <c r="BR75" s="2041"/>
      <c r="BS75" s="2041"/>
      <c r="BT75" s="2041"/>
      <c r="BU75" s="2041"/>
      <c r="BV75" s="2041"/>
      <c r="BW75" s="2041"/>
      <c r="BX75" s="2041"/>
      <c r="BY75" s="2041"/>
      <c r="BZ75" s="2041"/>
      <c r="CA75" s="2041"/>
      <c r="CB75" s="2041"/>
      <c r="CC75" s="2041"/>
      <c r="CD75" s="2041"/>
      <c r="CE75" s="2041"/>
      <c r="CF75" s="2041"/>
      <c r="CG75" s="2041"/>
      <c r="CH75" s="2041"/>
      <c r="CI75" s="2041"/>
      <c r="CJ75" s="2041"/>
      <c r="CK75" s="2041"/>
      <c r="CL75" s="2041"/>
      <c r="CM75" s="2041"/>
      <c r="CN75" s="2041"/>
      <c r="CO75" s="2041"/>
      <c r="CP75" s="2041"/>
      <c r="CQ75" s="2041"/>
      <c r="CR75" s="2041"/>
      <c r="CS75" s="2041"/>
      <c r="CT75" s="2041"/>
      <c r="CU75" s="2041"/>
      <c r="CV75" s="2041"/>
      <c r="CW75" s="2041"/>
      <c r="CX75" s="2041"/>
      <c r="CY75" s="2041"/>
      <c r="CZ75" s="2041"/>
      <c r="DA75" s="2041"/>
      <c r="DB75" s="2041"/>
      <c r="DC75" s="2041"/>
      <c r="DD75" s="2041"/>
      <c r="DE75" s="2041"/>
      <c r="DF75" s="2041"/>
      <c r="DG75" s="2041"/>
      <c r="DH75" s="2041"/>
      <c r="DI75" s="2041"/>
      <c r="DJ75" s="2041"/>
      <c r="DK75" s="2041"/>
      <c r="DL75" s="2041"/>
      <c r="DM75" s="2041"/>
      <c r="DN75" s="2041"/>
      <c r="DO75" s="2041"/>
      <c r="DP75" s="2041"/>
      <c r="DQ75" s="2041"/>
      <c r="DR75" s="2041"/>
      <c r="DS75" s="2041"/>
      <c r="DT75" s="2041"/>
      <c r="DU75" s="2041"/>
      <c r="DV75" s="2041"/>
      <c r="DW75" s="2041"/>
      <c r="DX75" s="2041"/>
      <c r="DY75" s="2041"/>
      <c r="DZ75" s="2041"/>
      <c r="EA75" s="2041"/>
      <c r="EB75" s="2041"/>
      <c r="EC75" s="2041"/>
      <c r="ED75" s="2041"/>
      <c r="EE75" s="2041"/>
      <c r="EF75" s="2041"/>
      <c r="EG75" s="2041"/>
      <c r="EH75" s="2041"/>
      <c r="EI75" s="2041"/>
      <c r="EJ75" s="2041"/>
      <c r="EK75" s="2041"/>
      <c r="EL75" s="2041"/>
      <c r="EM75" s="2041"/>
      <c r="EN75" s="2041"/>
      <c r="EO75" s="2041"/>
      <c r="EP75" s="2041"/>
      <c r="EQ75" s="2041"/>
      <c r="ER75" s="2041"/>
      <c r="ES75" s="2041"/>
      <c r="ET75" s="2041"/>
      <c r="EU75" s="2041"/>
      <c r="EV75" s="2041"/>
      <c r="EW75" s="2041"/>
      <c r="EX75" s="2041"/>
      <c r="EY75" s="2041"/>
      <c r="EZ75" s="2041"/>
      <c r="FA75" s="2041"/>
      <c r="FB75" s="2041"/>
    </row>
    <row r="76" spans="2:158" s="1288" customFormat="1" ht="21.75" customHeight="1">
      <c r="B76" s="2033"/>
      <c r="C76" s="2042"/>
      <c r="D76" s="2063" t="s">
        <v>46</v>
      </c>
      <c r="E76" s="2069">
        <v>22.579779000000006</v>
      </c>
      <c r="F76" s="2065">
        <v>21.8799615</v>
      </c>
      <c r="G76" s="2065">
        <v>24.639753899999995</v>
      </c>
      <c r="H76" s="2065">
        <v>21.174169400000004</v>
      </c>
      <c r="I76" s="2065">
        <v>21.631127099999997</v>
      </c>
      <c r="J76" s="2065">
        <v>22.054906399999997</v>
      </c>
      <c r="K76" s="2065">
        <v>21.235242999999997</v>
      </c>
      <c r="L76" s="2065">
        <v>24.0820939</v>
      </c>
      <c r="M76" s="2065">
        <v>25.383206000000001</v>
      </c>
      <c r="N76" s="2065">
        <v>25.745486100000008</v>
      </c>
      <c r="O76" s="2065">
        <v>26.681340499999997</v>
      </c>
      <c r="P76" s="2068">
        <v>25.310780000000008</v>
      </c>
      <c r="Q76" s="995">
        <f t="shared" si="3"/>
        <v>282.39784680000002</v>
      </c>
      <c r="R76" s="1126"/>
      <c r="S76" s="1047"/>
      <c r="T76" s="1047"/>
      <c r="U76" s="1048"/>
      <c r="V76" s="1048" t="s">
        <v>45</v>
      </c>
      <c r="W76" s="1048">
        <v>1.8950415</v>
      </c>
      <c r="X76" s="1048">
        <v>1.5912394999999999</v>
      </c>
      <c r="Y76" s="1048">
        <v>2.1119080000000001</v>
      </c>
      <c r="Z76" s="1048">
        <v>1.4565184</v>
      </c>
      <c r="AA76" s="1048">
        <v>1.5184842000000001</v>
      </c>
      <c r="AB76" s="1048">
        <v>1.6611246</v>
      </c>
      <c r="AC76" s="1048">
        <v>2.8126449</v>
      </c>
      <c r="AD76" s="1048">
        <v>2.9161857000000002</v>
      </c>
      <c r="AE76" s="1048">
        <v>2.4836106</v>
      </c>
      <c r="AF76" s="1048">
        <v>2.8692864</v>
      </c>
      <c r="AG76" s="1048">
        <v>3.1544113999999999</v>
      </c>
      <c r="AH76" s="1048">
        <v>3.0889732000000003</v>
      </c>
      <c r="AI76" s="1048">
        <v>27.559428399999994</v>
      </c>
      <c r="AJ76" s="1047"/>
      <c r="AK76" s="1047"/>
      <c r="AL76" s="1047"/>
      <c r="AM76" s="1047"/>
      <c r="AN76" s="1047"/>
      <c r="AO76" s="1047"/>
      <c r="AP76" s="1047"/>
      <c r="AQ76" s="1047"/>
      <c r="AR76" s="1047"/>
      <c r="AS76" s="1047"/>
      <c r="AT76" s="1047"/>
      <c r="AU76" s="1047"/>
      <c r="AV76" s="1047"/>
      <c r="AW76" s="1047"/>
      <c r="AX76" s="1047"/>
      <c r="AY76" s="1047"/>
      <c r="AZ76" s="1047"/>
      <c r="BA76" s="1047"/>
      <c r="BB76" s="1047"/>
      <c r="BC76" s="1047"/>
      <c r="BD76" s="2041"/>
      <c r="BE76" s="2041"/>
      <c r="BF76" s="2041"/>
      <c r="BG76" s="2041"/>
      <c r="BH76" s="2041"/>
      <c r="BI76" s="2041"/>
      <c r="BJ76" s="2041"/>
      <c r="BK76" s="2041"/>
      <c r="BL76" s="2041"/>
      <c r="BM76" s="2041"/>
      <c r="BN76" s="2041"/>
      <c r="BO76" s="2041"/>
      <c r="BP76" s="2041"/>
      <c r="BQ76" s="2041"/>
      <c r="BR76" s="2041"/>
      <c r="BS76" s="2041"/>
      <c r="BT76" s="2041"/>
      <c r="BU76" s="2041"/>
      <c r="BV76" s="2041"/>
      <c r="BW76" s="2041"/>
      <c r="BX76" s="2041"/>
      <c r="BY76" s="2041"/>
      <c r="BZ76" s="2041"/>
      <c r="CA76" s="2041"/>
      <c r="CB76" s="2041"/>
      <c r="CC76" s="2041"/>
      <c r="CD76" s="2041"/>
      <c r="CE76" s="2041"/>
      <c r="CF76" s="2041"/>
      <c r="CG76" s="2041"/>
      <c r="CH76" s="2041"/>
      <c r="CI76" s="2041"/>
      <c r="CJ76" s="2041"/>
      <c r="CK76" s="2041"/>
      <c r="CL76" s="2041"/>
      <c r="CM76" s="2041"/>
      <c r="CN76" s="2041"/>
      <c r="CO76" s="2041"/>
      <c r="CP76" s="2041"/>
      <c r="CQ76" s="2041"/>
      <c r="CR76" s="2041"/>
      <c r="CS76" s="2041"/>
      <c r="CT76" s="2041"/>
      <c r="CU76" s="2041"/>
      <c r="CV76" s="2041"/>
      <c r="CW76" s="2041"/>
      <c r="CX76" s="2041"/>
      <c r="CY76" s="2041"/>
      <c r="CZ76" s="2041"/>
      <c r="DA76" s="2041"/>
      <c r="DB76" s="2041"/>
      <c r="DC76" s="2041"/>
      <c r="DD76" s="2041"/>
      <c r="DE76" s="2041"/>
      <c r="DF76" s="2041"/>
      <c r="DG76" s="2041"/>
      <c r="DH76" s="2041"/>
      <c r="DI76" s="2041"/>
      <c r="DJ76" s="2041"/>
      <c r="DK76" s="2041"/>
      <c r="DL76" s="2041"/>
      <c r="DM76" s="2041"/>
      <c r="DN76" s="2041"/>
      <c r="DO76" s="2041"/>
      <c r="DP76" s="2041"/>
      <c r="DQ76" s="2041"/>
      <c r="DR76" s="2041"/>
      <c r="DS76" s="2041"/>
      <c r="DT76" s="2041"/>
      <c r="DU76" s="2041"/>
      <c r="DV76" s="2041"/>
      <c r="DW76" s="2041"/>
      <c r="DX76" s="2041"/>
      <c r="DY76" s="2041"/>
      <c r="DZ76" s="2041"/>
      <c r="EA76" s="2041"/>
      <c r="EB76" s="2041"/>
      <c r="EC76" s="2041"/>
      <c r="ED76" s="2041"/>
      <c r="EE76" s="2041"/>
      <c r="EF76" s="2041"/>
      <c r="EG76" s="2041"/>
      <c r="EH76" s="2041"/>
      <c r="EI76" s="2041"/>
      <c r="EJ76" s="2041"/>
      <c r="EK76" s="2041"/>
      <c r="EL76" s="2041"/>
      <c r="EM76" s="2041"/>
      <c r="EN76" s="2041"/>
      <c r="EO76" s="2041"/>
      <c r="EP76" s="2041"/>
      <c r="EQ76" s="2041"/>
      <c r="ER76" s="2041"/>
      <c r="ES76" s="2041"/>
      <c r="ET76" s="2041"/>
      <c r="EU76" s="2041"/>
      <c r="EV76" s="2041"/>
      <c r="EW76" s="2041"/>
      <c r="EX76" s="2041"/>
      <c r="EY76" s="2041"/>
      <c r="EZ76" s="2041"/>
      <c r="FA76" s="2041"/>
      <c r="FB76" s="2041"/>
    </row>
    <row r="77" spans="2:158" s="1288" customFormat="1" ht="21.75" customHeight="1">
      <c r="B77" s="2033"/>
      <c r="C77" s="2047"/>
      <c r="D77" s="2048" t="s">
        <v>48</v>
      </c>
      <c r="E77" s="386">
        <v>24.4748205</v>
      </c>
      <c r="F77" s="74">
        <v>23.471200999999994</v>
      </c>
      <c r="G77" s="74">
        <v>26.751661899999995</v>
      </c>
      <c r="H77" s="74">
        <v>22.630687799999997</v>
      </c>
      <c r="I77" s="74">
        <v>23.149611300000004</v>
      </c>
      <c r="J77" s="74">
        <v>23.716030999999994</v>
      </c>
      <c r="K77" s="74">
        <v>24.047887899999999</v>
      </c>
      <c r="L77" s="74">
        <v>26.9982796</v>
      </c>
      <c r="M77" s="74">
        <v>27.866816600000003</v>
      </c>
      <c r="N77" s="74">
        <v>28.614772500000015</v>
      </c>
      <c r="O77" s="74">
        <v>29.835751900000002</v>
      </c>
      <c r="P77" s="75">
        <v>28.399753199999999</v>
      </c>
      <c r="Q77" s="1004">
        <f t="shared" si="3"/>
        <v>309.95727520000003</v>
      </c>
      <c r="R77" s="1126"/>
      <c r="S77" s="1047"/>
      <c r="T77" s="1047"/>
      <c r="U77" s="1048"/>
      <c r="V77" s="1048" t="s">
        <v>46</v>
      </c>
      <c r="W77" s="1048">
        <v>22.579779000000006</v>
      </c>
      <c r="X77" s="1048">
        <v>21.8799615</v>
      </c>
      <c r="Y77" s="1048">
        <v>24.639753899999995</v>
      </c>
      <c r="Z77" s="1048">
        <v>21.174169400000004</v>
      </c>
      <c r="AA77" s="1048">
        <v>21.631127099999997</v>
      </c>
      <c r="AB77" s="1048">
        <v>22.054906399999997</v>
      </c>
      <c r="AC77" s="1048">
        <v>21.235242999999997</v>
      </c>
      <c r="AD77" s="1048">
        <v>24.0820939</v>
      </c>
      <c r="AE77" s="1048">
        <v>25.383206000000001</v>
      </c>
      <c r="AF77" s="1048">
        <v>25.745486100000008</v>
      </c>
      <c r="AG77" s="1048">
        <v>26.681340499999997</v>
      </c>
      <c r="AH77" s="1048">
        <v>25.310780000000008</v>
      </c>
      <c r="AI77" s="1048">
        <v>282.39784679999991</v>
      </c>
      <c r="AJ77" s="1047"/>
      <c r="AK77" s="1047"/>
      <c r="AL77" s="1047"/>
      <c r="AM77" s="1047"/>
      <c r="AN77" s="1047"/>
      <c r="AO77" s="1047"/>
      <c r="AP77" s="1047"/>
      <c r="AQ77" s="1047"/>
      <c r="AR77" s="1047"/>
      <c r="AS77" s="1047"/>
      <c r="AT77" s="1047"/>
      <c r="AU77" s="1047"/>
      <c r="AV77" s="1047"/>
      <c r="AW77" s="1047"/>
      <c r="AX77" s="1047"/>
      <c r="AY77" s="1047"/>
      <c r="AZ77" s="1047"/>
      <c r="BA77" s="1047"/>
      <c r="BB77" s="1047"/>
      <c r="BC77" s="1047"/>
      <c r="BD77" s="2041"/>
      <c r="BE77" s="2041"/>
      <c r="BF77" s="2041"/>
      <c r="BG77" s="2041"/>
      <c r="BH77" s="2041"/>
      <c r="BI77" s="2041"/>
      <c r="BJ77" s="2041"/>
      <c r="BK77" s="2041"/>
      <c r="BL77" s="2041"/>
      <c r="BM77" s="2041"/>
      <c r="BN77" s="2041"/>
      <c r="BO77" s="2041"/>
      <c r="BP77" s="2041"/>
      <c r="BQ77" s="2041"/>
      <c r="BR77" s="2041"/>
      <c r="BS77" s="2041"/>
      <c r="BT77" s="2041"/>
      <c r="BU77" s="2041"/>
      <c r="BV77" s="2041"/>
      <c r="BW77" s="2041"/>
      <c r="BX77" s="2041"/>
      <c r="BY77" s="2041"/>
      <c r="BZ77" s="2041"/>
      <c r="CA77" s="2041"/>
      <c r="CB77" s="2041"/>
      <c r="CC77" s="2041"/>
      <c r="CD77" s="2041"/>
      <c r="CE77" s="2041"/>
      <c r="CF77" s="2041"/>
      <c r="CG77" s="2041"/>
      <c r="CH77" s="2041"/>
      <c r="CI77" s="2041"/>
      <c r="CJ77" s="2041"/>
      <c r="CK77" s="2041"/>
      <c r="CL77" s="2041"/>
      <c r="CM77" s="2041"/>
      <c r="CN77" s="2041"/>
      <c r="CO77" s="2041"/>
      <c r="CP77" s="2041"/>
      <c r="CQ77" s="2041"/>
      <c r="CR77" s="2041"/>
      <c r="CS77" s="2041"/>
      <c r="CT77" s="2041"/>
      <c r="CU77" s="2041"/>
      <c r="CV77" s="2041"/>
      <c r="CW77" s="2041"/>
      <c r="CX77" s="2041"/>
      <c r="CY77" s="2041"/>
      <c r="CZ77" s="2041"/>
      <c r="DA77" s="2041"/>
      <c r="DB77" s="2041"/>
      <c r="DC77" s="2041"/>
      <c r="DD77" s="2041"/>
      <c r="DE77" s="2041"/>
      <c r="DF77" s="2041"/>
      <c r="DG77" s="2041"/>
      <c r="DH77" s="2041"/>
      <c r="DI77" s="2041"/>
      <c r="DJ77" s="2041"/>
      <c r="DK77" s="2041"/>
      <c r="DL77" s="2041"/>
      <c r="DM77" s="2041"/>
      <c r="DN77" s="2041"/>
      <c r="DO77" s="2041"/>
      <c r="DP77" s="2041"/>
      <c r="DQ77" s="2041"/>
      <c r="DR77" s="2041"/>
      <c r="DS77" s="2041"/>
      <c r="DT77" s="2041"/>
      <c r="DU77" s="2041"/>
      <c r="DV77" s="2041"/>
      <c r="DW77" s="2041"/>
      <c r="DX77" s="2041"/>
      <c r="DY77" s="2041"/>
      <c r="DZ77" s="2041"/>
      <c r="EA77" s="2041"/>
      <c r="EB77" s="2041"/>
      <c r="EC77" s="2041"/>
      <c r="ED77" s="2041"/>
      <c r="EE77" s="2041"/>
      <c r="EF77" s="2041"/>
      <c r="EG77" s="2041"/>
      <c r="EH77" s="2041"/>
      <c r="EI77" s="2041"/>
      <c r="EJ77" s="2041"/>
      <c r="EK77" s="2041"/>
      <c r="EL77" s="2041"/>
      <c r="EM77" s="2041"/>
      <c r="EN77" s="2041"/>
      <c r="EO77" s="2041"/>
      <c r="EP77" s="2041"/>
      <c r="EQ77" s="2041"/>
      <c r="ER77" s="2041"/>
      <c r="ES77" s="2041"/>
      <c r="ET77" s="2041"/>
      <c r="EU77" s="2041"/>
      <c r="EV77" s="2041"/>
      <c r="EW77" s="2041"/>
      <c r="EX77" s="2041"/>
      <c r="EY77" s="2041"/>
      <c r="EZ77" s="2041"/>
      <c r="FA77" s="2041"/>
      <c r="FB77" s="2041"/>
    </row>
    <row r="78" spans="2:158" s="1288" customFormat="1" ht="21.75" customHeight="1">
      <c r="B78" s="2049">
        <v>19</v>
      </c>
      <c r="C78" s="2088" t="str">
        <f>+U79</f>
        <v>Hidroeléctrica Huanchor S.A.C.</v>
      </c>
      <c r="D78" s="2059" t="s">
        <v>44</v>
      </c>
      <c r="E78" s="2090">
        <v>2.9896479999999999</v>
      </c>
      <c r="F78" s="2071">
        <v>2.6191529999999998</v>
      </c>
      <c r="G78" s="2071">
        <v>3.0862270000000001</v>
      </c>
      <c r="H78" s="2071">
        <v>3.0774119999999998</v>
      </c>
      <c r="I78" s="2071">
        <v>3.2727059999999999</v>
      </c>
      <c r="J78" s="2071">
        <v>3.0120640000000001</v>
      </c>
      <c r="K78" s="2071">
        <v>3.0652370000000002</v>
      </c>
      <c r="L78" s="2071">
        <v>2.8984380000000001</v>
      </c>
      <c r="M78" s="2066">
        <v>2.9377059999999999</v>
      </c>
      <c r="N78" s="2066">
        <v>3.1477270000000002</v>
      </c>
      <c r="O78" s="2066">
        <v>3.128984</v>
      </c>
      <c r="P78" s="2067">
        <v>3.1961430000000002</v>
      </c>
      <c r="Q78" s="995">
        <f t="shared" si="3"/>
        <v>36.431444999999997</v>
      </c>
      <c r="R78" s="1126"/>
      <c r="S78" s="1047"/>
      <c r="T78" s="1047"/>
      <c r="U78" s="1048"/>
      <c r="V78" s="1048" t="s">
        <v>48</v>
      </c>
      <c r="W78" s="1048">
        <v>24.4748205</v>
      </c>
      <c r="X78" s="1048">
        <v>23.471200999999994</v>
      </c>
      <c r="Y78" s="1048">
        <v>26.751661899999995</v>
      </c>
      <c r="Z78" s="1048">
        <v>22.630687799999997</v>
      </c>
      <c r="AA78" s="1048">
        <v>23.149611300000004</v>
      </c>
      <c r="AB78" s="1048">
        <v>23.716030999999994</v>
      </c>
      <c r="AC78" s="1048">
        <v>24.047887899999999</v>
      </c>
      <c r="AD78" s="1048">
        <v>26.9982796</v>
      </c>
      <c r="AE78" s="1048">
        <v>27.866816600000003</v>
      </c>
      <c r="AF78" s="1048">
        <v>28.614772500000015</v>
      </c>
      <c r="AG78" s="1048">
        <v>29.835751900000002</v>
      </c>
      <c r="AH78" s="1048">
        <v>28.399753199999999</v>
      </c>
      <c r="AI78" s="1048">
        <v>309.95727520000042</v>
      </c>
      <c r="AJ78" s="1047"/>
      <c r="AK78" s="1047"/>
      <c r="AL78" s="1047"/>
      <c r="AM78" s="1047"/>
      <c r="AN78" s="1047"/>
      <c r="AO78" s="1047"/>
      <c r="AP78" s="1047"/>
      <c r="AQ78" s="1047"/>
      <c r="AR78" s="1047"/>
      <c r="AS78" s="1047"/>
      <c r="AT78" s="1047"/>
      <c r="AU78" s="1047"/>
      <c r="AV78" s="1047"/>
      <c r="AW78" s="1047"/>
      <c r="AX78" s="1047"/>
      <c r="AY78" s="1047"/>
      <c r="AZ78" s="1047"/>
      <c r="BA78" s="1047"/>
      <c r="BB78" s="1047"/>
      <c r="BC78" s="1047"/>
      <c r="BD78" s="2041"/>
      <c r="BE78" s="2041"/>
      <c r="BF78" s="2041"/>
      <c r="BG78" s="2041"/>
      <c r="BH78" s="2041"/>
      <c r="BI78" s="2041"/>
      <c r="BJ78" s="2041"/>
      <c r="BK78" s="2041"/>
      <c r="BL78" s="2041"/>
      <c r="BM78" s="2041"/>
      <c r="BN78" s="2041"/>
      <c r="BO78" s="2041"/>
      <c r="BP78" s="2041"/>
      <c r="BQ78" s="2041"/>
      <c r="BR78" s="2041"/>
      <c r="BS78" s="2041"/>
      <c r="BT78" s="2041"/>
      <c r="BU78" s="2041"/>
      <c r="BV78" s="2041"/>
      <c r="BW78" s="2041"/>
      <c r="BX78" s="2041"/>
      <c r="BY78" s="2041"/>
      <c r="BZ78" s="2041"/>
      <c r="CA78" s="2041"/>
      <c r="CB78" s="2041"/>
      <c r="CC78" s="2041"/>
      <c r="CD78" s="2041"/>
      <c r="CE78" s="2041"/>
      <c r="CF78" s="2041"/>
      <c r="CG78" s="2041"/>
      <c r="CH78" s="2041"/>
      <c r="CI78" s="2041"/>
      <c r="CJ78" s="2041"/>
      <c r="CK78" s="2041"/>
      <c r="CL78" s="2041"/>
      <c r="CM78" s="2041"/>
      <c r="CN78" s="2041"/>
      <c r="CO78" s="2041"/>
      <c r="CP78" s="2041"/>
      <c r="CQ78" s="2041"/>
      <c r="CR78" s="2041"/>
      <c r="CS78" s="2041"/>
      <c r="CT78" s="2041"/>
      <c r="CU78" s="2041"/>
      <c r="CV78" s="2041"/>
      <c r="CW78" s="2041"/>
      <c r="CX78" s="2041"/>
      <c r="CY78" s="2041"/>
      <c r="CZ78" s="2041"/>
      <c r="DA78" s="2041"/>
      <c r="DB78" s="2041"/>
      <c r="DC78" s="2041"/>
      <c r="DD78" s="2041"/>
      <c r="DE78" s="2041"/>
      <c r="DF78" s="2041"/>
      <c r="DG78" s="2041"/>
      <c r="DH78" s="2041"/>
      <c r="DI78" s="2041"/>
      <c r="DJ78" s="2041"/>
      <c r="DK78" s="2041"/>
      <c r="DL78" s="2041"/>
      <c r="DM78" s="2041"/>
      <c r="DN78" s="2041"/>
      <c r="DO78" s="2041"/>
      <c r="DP78" s="2041"/>
      <c r="DQ78" s="2041"/>
      <c r="DR78" s="2041"/>
      <c r="DS78" s="2041"/>
      <c r="DT78" s="2041"/>
      <c r="DU78" s="2041"/>
      <c r="DV78" s="2041"/>
      <c r="DW78" s="2041"/>
      <c r="DX78" s="2041"/>
      <c r="DY78" s="2041"/>
      <c r="DZ78" s="2041"/>
      <c r="EA78" s="2041"/>
      <c r="EB78" s="2041"/>
      <c r="EC78" s="2041"/>
      <c r="ED78" s="2041"/>
      <c r="EE78" s="2041"/>
      <c r="EF78" s="2041"/>
      <c r="EG78" s="2041"/>
      <c r="EH78" s="2041"/>
      <c r="EI78" s="2041"/>
      <c r="EJ78" s="2041"/>
      <c r="EK78" s="2041"/>
      <c r="EL78" s="2041"/>
      <c r="EM78" s="2041"/>
      <c r="EN78" s="2041"/>
      <c r="EO78" s="2041"/>
      <c r="EP78" s="2041"/>
      <c r="EQ78" s="2041"/>
      <c r="ER78" s="2041"/>
      <c r="ES78" s="2041"/>
      <c r="ET78" s="2041"/>
      <c r="EU78" s="2041"/>
      <c r="EV78" s="2041"/>
      <c r="EW78" s="2041"/>
      <c r="EX78" s="2041"/>
      <c r="EY78" s="2041"/>
      <c r="EZ78" s="2041"/>
      <c r="FA78" s="2041"/>
      <c r="FB78" s="2041"/>
    </row>
    <row r="79" spans="2:158" s="1288" customFormat="1" ht="21.75" customHeight="1">
      <c r="B79" s="2033"/>
      <c r="C79" s="2042"/>
      <c r="D79" s="2063" t="s">
        <v>45</v>
      </c>
      <c r="E79" s="2095">
        <v>4.5096270000000001</v>
      </c>
      <c r="F79" s="2039">
        <v>3.050602</v>
      </c>
      <c r="G79" s="2039">
        <v>3.4884300000000001</v>
      </c>
      <c r="H79" s="2039">
        <v>2.9327359999999998</v>
      </c>
      <c r="I79" s="2039">
        <v>4.2301169999999999</v>
      </c>
      <c r="J79" s="2039">
        <v>4.1273369999999998</v>
      </c>
      <c r="K79" s="2039">
        <v>4.8366809999999996</v>
      </c>
      <c r="L79" s="2039">
        <v>4.7010110000000003</v>
      </c>
      <c r="M79" s="2039">
        <v>4.6640360000000003</v>
      </c>
      <c r="N79" s="2039">
        <v>4.8599560000000004</v>
      </c>
      <c r="O79" s="2039">
        <v>4.9753100000000003</v>
      </c>
      <c r="P79" s="2040">
        <v>4.9779220000000004</v>
      </c>
      <c r="Q79" s="995">
        <f t="shared" si="3"/>
        <v>51.353764999999996</v>
      </c>
      <c r="R79" s="1126"/>
      <c r="S79" s="1047"/>
      <c r="T79" s="1047"/>
      <c r="U79" s="1048" t="s">
        <v>52</v>
      </c>
      <c r="V79" s="1048" t="s">
        <v>44</v>
      </c>
      <c r="W79" s="1048">
        <v>2.9896479999999999</v>
      </c>
      <c r="X79" s="1048">
        <v>2.6191529999999998</v>
      </c>
      <c r="Y79" s="1048">
        <v>3.0862270000000001</v>
      </c>
      <c r="Z79" s="1048">
        <v>3.0774119999999998</v>
      </c>
      <c r="AA79" s="1048">
        <v>3.2727059999999999</v>
      </c>
      <c r="AB79" s="1048">
        <v>3.0120640000000001</v>
      </c>
      <c r="AC79" s="1048">
        <v>3.0652370000000002</v>
      </c>
      <c r="AD79" s="1048">
        <v>2.8984380000000001</v>
      </c>
      <c r="AE79" s="1048">
        <v>2.9377059999999999</v>
      </c>
      <c r="AF79" s="1048">
        <v>3.1477270000000002</v>
      </c>
      <c r="AG79" s="1048">
        <v>3.128984</v>
      </c>
      <c r="AH79" s="1048">
        <v>3.1961430000000002</v>
      </c>
      <c r="AI79" s="1048">
        <v>36.431444999999997</v>
      </c>
      <c r="AJ79" s="1047"/>
      <c r="AK79" s="1047"/>
      <c r="AL79" s="1047"/>
      <c r="AM79" s="1047"/>
      <c r="AN79" s="1047"/>
      <c r="AO79" s="1047"/>
      <c r="AP79" s="1047"/>
      <c r="AQ79" s="1047"/>
      <c r="AR79" s="1047"/>
      <c r="AS79" s="1047"/>
      <c r="AT79" s="1047"/>
      <c r="AU79" s="1047"/>
      <c r="AV79" s="1047"/>
      <c r="AW79" s="1047"/>
      <c r="AX79" s="1047"/>
      <c r="AY79" s="1047"/>
      <c r="AZ79" s="1047"/>
      <c r="BA79" s="1047"/>
      <c r="BB79" s="1047"/>
      <c r="BC79" s="1047"/>
      <c r="BD79" s="2041"/>
      <c r="BE79" s="2041"/>
      <c r="BF79" s="2041"/>
      <c r="BG79" s="2041"/>
      <c r="BH79" s="2041"/>
      <c r="BI79" s="2041"/>
      <c r="BJ79" s="2041"/>
      <c r="BK79" s="2041"/>
      <c r="BL79" s="2041"/>
      <c r="BM79" s="2041"/>
      <c r="BN79" s="2041"/>
      <c r="BO79" s="2041"/>
      <c r="BP79" s="2041"/>
      <c r="BQ79" s="2041"/>
      <c r="BR79" s="2041"/>
      <c r="BS79" s="2041"/>
      <c r="BT79" s="2041"/>
      <c r="BU79" s="2041"/>
      <c r="BV79" s="2041"/>
      <c r="BW79" s="2041"/>
      <c r="BX79" s="2041"/>
      <c r="BY79" s="2041"/>
      <c r="BZ79" s="2041"/>
      <c r="CA79" s="2041"/>
      <c r="CB79" s="2041"/>
      <c r="CC79" s="2041"/>
      <c r="CD79" s="2041"/>
      <c r="CE79" s="2041"/>
      <c r="CF79" s="2041"/>
      <c r="CG79" s="2041"/>
      <c r="CH79" s="2041"/>
      <c r="CI79" s="2041"/>
      <c r="CJ79" s="2041"/>
      <c r="CK79" s="2041"/>
      <c r="CL79" s="2041"/>
      <c r="CM79" s="2041"/>
      <c r="CN79" s="2041"/>
      <c r="CO79" s="2041"/>
      <c r="CP79" s="2041"/>
      <c r="CQ79" s="2041"/>
      <c r="CR79" s="2041"/>
      <c r="CS79" s="2041"/>
      <c r="CT79" s="2041"/>
      <c r="CU79" s="2041"/>
      <c r="CV79" s="2041"/>
      <c r="CW79" s="2041"/>
      <c r="CX79" s="2041"/>
      <c r="CY79" s="2041"/>
      <c r="CZ79" s="2041"/>
      <c r="DA79" s="2041"/>
      <c r="DB79" s="2041"/>
      <c r="DC79" s="2041"/>
      <c r="DD79" s="2041"/>
      <c r="DE79" s="2041"/>
      <c r="DF79" s="2041"/>
      <c r="DG79" s="2041"/>
      <c r="DH79" s="2041"/>
      <c r="DI79" s="2041"/>
      <c r="DJ79" s="2041"/>
      <c r="DK79" s="2041"/>
      <c r="DL79" s="2041"/>
      <c r="DM79" s="2041"/>
      <c r="DN79" s="2041"/>
      <c r="DO79" s="2041"/>
      <c r="DP79" s="2041"/>
      <c r="DQ79" s="2041"/>
      <c r="DR79" s="2041"/>
      <c r="DS79" s="2041"/>
      <c r="DT79" s="2041"/>
      <c r="DU79" s="2041"/>
      <c r="DV79" s="2041"/>
      <c r="DW79" s="2041"/>
      <c r="DX79" s="2041"/>
      <c r="DY79" s="2041"/>
      <c r="DZ79" s="2041"/>
      <c r="EA79" s="2041"/>
      <c r="EB79" s="2041"/>
      <c r="EC79" s="2041"/>
      <c r="ED79" s="2041"/>
      <c r="EE79" s="2041"/>
      <c r="EF79" s="2041"/>
      <c r="EG79" s="2041"/>
      <c r="EH79" s="2041"/>
      <c r="EI79" s="2041"/>
      <c r="EJ79" s="2041"/>
      <c r="EK79" s="2041"/>
      <c r="EL79" s="2041"/>
      <c r="EM79" s="2041"/>
      <c r="EN79" s="2041"/>
      <c r="EO79" s="2041"/>
      <c r="EP79" s="2041"/>
      <c r="EQ79" s="2041"/>
      <c r="ER79" s="2041"/>
      <c r="ES79" s="2041"/>
      <c r="ET79" s="2041"/>
      <c r="EU79" s="2041"/>
      <c r="EV79" s="2041"/>
      <c r="EW79" s="2041"/>
      <c r="EX79" s="2041"/>
      <c r="EY79" s="2041"/>
      <c r="EZ79" s="2041"/>
      <c r="FA79" s="2041"/>
      <c r="FB79" s="2041"/>
    </row>
    <row r="80" spans="2:158" s="1288" customFormat="1" ht="21.75" customHeight="1">
      <c r="B80" s="2033"/>
      <c r="C80" s="2042"/>
      <c r="D80" s="2063" t="s">
        <v>46</v>
      </c>
      <c r="E80" s="2084">
        <v>4.0252119999999998</v>
      </c>
      <c r="F80" s="2085">
        <v>3.7617699999999998</v>
      </c>
      <c r="G80" s="2085">
        <v>4.2393870000000007</v>
      </c>
      <c r="H80" s="2085">
        <v>4.1474730000000015</v>
      </c>
      <c r="I80" s="2085">
        <v>4.2923969999999994</v>
      </c>
      <c r="J80" s="2085">
        <v>4.3720210000000002</v>
      </c>
      <c r="K80" s="2085">
        <v>4.5124770000000005</v>
      </c>
      <c r="L80" s="2085">
        <v>4.6134979999999999</v>
      </c>
      <c r="M80" s="2085">
        <v>4.3217350000000003</v>
      </c>
      <c r="N80" s="2085">
        <v>4.4880450000000014</v>
      </c>
      <c r="O80" s="2085">
        <v>4.3004689999999997</v>
      </c>
      <c r="P80" s="2091">
        <v>4.3903959999999991</v>
      </c>
      <c r="Q80" s="995">
        <f t="shared" si="3"/>
        <v>51.464880000000008</v>
      </c>
      <c r="R80" s="1126"/>
      <c r="S80" s="1047"/>
      <c r="T80" s="1047"/>
      <c r="U80" s="1048"/>
      <c r="V80" s="1048" t="s">
        <v>45</v>
      </c>
      <c r="W80" s="1048">
        <v>4.5096270000000001</v>
      </c>
      <c r="X80" s="1048">
        <v>3.050602</v>
      </c>
      <c r="Y80" s="1048">
        <v>3.4884300000000001</v>
      </c>
      <c r="Z80" s="1048">
        <v>2.9327359999999998</v>
      </c>
      <c r="AA80" s="1048">
        <v>4.2301169999999999</v>
      </c>
      <c r="AB80" s="1048">
        <v>4.1273369999999998</v>
      </c>
      <c r="AC80" s="1048">
        <v>4.8366809999999996</v>
      </c>
      <c r="AD80" s="1048">
        <v>4.7010110000000003</v>
      </c>
      <c r="AE80" s="1048">
        <v>4.6640360000000003</v>
      </c>
      <c r="AF80" s="1048">
        <v>4.8599560000000004</v>
      </c>
      <c r="AG80" s="1048">
        <v>4.9753100000000003</v>
      </c>
      <c r="AH80" s="1048">
        <v>4.9779220000000004</v>
      </c>
      <c r="AI80" s="1048">
        <v>51.353765000000003</v>
      </c>
      <c r="AJ80" s="1047"/>
      <c r="AK80" s="1047"/>
      <c r="AL80" s="1047"/>
      <c r="AM80" s="1047"/>
      <c r="AN80" s="1047"/>
      <c r="AO80" s="1047"/>
      <c r="AP80" s="1047"/>
      <c r="AQ80" s="1047"/>
      <c r="AR80" s="1047"/>
      <c r="AS80" s="1047"/>
      <c r="AT80" s="1047"/>
      <c r="AU80" s="1047"/>
      <c r="AV80" s="1047"/>
      <c r="AW80" s="1047"/>
      <c r="AX80" s="1047"/>
      <c r="AY80" s="1047"/>
      <c r="AZ80" s="1047"/>
      <c r="BA80" s="1047"/>
      <c r="BB80" s="1047"/>
      <c r="BC80" s="1047"/>
      <c r="BD80" s="2041"/>
      <c r="BE80" s="2041"/>
      <c r="BF80" s="2041"/>
      <c r="BG80" s="2041"/>
      <c r="BH80" s="2041"/>
      <c r="BI80" s="2041"/>
      <c r="BJ80" s="2041"/>
      <c r="BK80" s="2041"/>
      <c r="BL80" s="2041"/>
      <c r="BM80" s="2041"/>
      <c r="BN80" s="2041"/>
      <c r="BO80" s="2041"/>
      <c r="BP80" s="2041"/>
      <c r="BQ80" s="2041"/>
      <c r="BR80" s="2041"/>
      <c r="BS80" s="2041"/>
      <c r="BT80" s="2041"/>
      <c r="BU80" s="2041"/>
      <c r="BV80" s="2041"/>
      <c r="BW80" s="2041"/>
      <c r="BX80" s="2041"/>
      <c r="BY80" s="2041"/>
      <c r="BZ80" s="2041"/>
      <c r="CA80" s="2041"/>
      <c r="CB80" s="2041"/>
      <c r="CC80" s="2041"/>
      <c r="CD80" s="2041"/>
      <c r="CE80" s="2041"/>
      <c r="CF80" s="2041"/>
      <c r="CG80" s="2041"/>
      <c r="CH80" s="2041"/>
      <c r="CI80" s="2041"/>
      <c r="CJ80" s="2041"/>
      <c r="CK80" s="2041"/>
      <c r="CL80" s="2041"/>
      <c r="CM80" s="2041"/>
      <c r="CN80" s="2041"/>
      <c r="CO80" s="2041"/>
      <c r="CP80" s="2041"/>
      <c r="CQ80" s="2041"/>
      <c r="CR80" s="2041"/>
      <c r="CS80" s="2041"/>
      <c r="CT80" s="2041"/>
      <c r="CU80" s="2041"/>
      <c r="CV80" s="2041"/>
      <c r="CW80" s="2041"/>
      <c r="CX80" s="2041"/>
      <c r="CY80" s="2041"/>
      <c r="CZ80" s="2041"/>
      <c r="DA80" s="2041"/>
      <c r="DB80" s="2041"/>
      <c r="DC80" s="2041"/>
      <c r="DD80" s="2041"/>
      <c r="DE80" s="2041"/>
      <c r="DF80" s="2041"/>
      <c r="DG80" s="2041"/>
      <c r="DH80" s="2041"/>
      <c r="DI80" s="2041"/>
      <c r="DJ80" s="2041"/>
      <c r="DK80" s="2041"/>
      <c r="DL80" s="2041"/>
      <c r="DM80" s="2041"/>
      <c r="DN80" s="2041"/>
      <c r="DO80" s="2041"/>
      <c r="DP80" s="2041"/>
      <c r="DQ80" s="2041"/>
      <c r="DR80" s="2041"/>
      <c r="DS80" s="2041"/>
      <c r="DT80" s="2041"/>
      <c r="DU80" s="2041"/>
      <c r="DV80" s="2041"/>
      <c r="DW80" s="2041"/>
      <c r="DX80" s="2041"/>
      <c r="DY80" s="2041"/>
      <c r="DZ80" s="2041"/>
      <c r="EA80" s="2041"/>
      <c r="EB80" s="2041"/>
      <c r="EC80" s="2041"/>
      <c r="ED80" s="2041"/>
      <c r="EE80" s="2041"/>
      <c r="EF80" s="2041"/>
      <c r="EG80" s="2041"/>
      <c r="EH80" s="2041"/>
      <c r="EI80" s="2041"/>
      <c r="EJ80" s="2041"/>
      <c r="EK80" s="2041"/>
      <c r="EL80" s="2041"/>
      <c r="EM80" s="2041"/>
      <c r="EN80" s="2041"/>
      <c r="EO80" s="2041"/>
      <c r="EP80" s="2041"/>
      <c r="EQ80" s="2041"/>
      <c r="ER80" s="2041"/>
      <c r="ES80" s="2041"/>
      <c r="ET80" s="2041"/>
      <c r="EU80" s="2041"/>
      <c r="EV80" s="2041"/>
      <c r="EW80" s="2041"/>
      <c r="EX80" s="2041"/>
      <c r="EY80" s="2041"/>
      <c r="EZ80" s="2041"/>
      <c r="FA80" s="2041"/>
      <c r="FB80" s="2041"/>
    </row>
    <row r="81" spans="2:158" s="1288" customFormat="1" ht="21.75" customHeight="1">
      <c r="B81" s="2033"/>
      <c r="C81" s="2047"/>
      <c r="D81" s="2048" t="s">
        <v>48</v>
      </c>
      <c r="E81" s="74">
        <v>11.524486999999999</v>
      </c>
      <c r="F81" s="74">
        <v>9.4315249999999988</v>
      </c>
      <c r="G81" s="74">
        <v>10.814044000000001</v>
      </c>
      <c r="H81" s="74">
        <v>10.157621000000001</v>
      </c>
      <c r="I81" s="74">
        <v>11.79522</v>
      </c>
      <c r="J81" s="74">
        <v>11.511422</v>
      </c>
      <c r="K81" s="74">
        <v>12.414395000000001</v>
      </c>
      <c r="L81" s="74">
        <v>12.212947</v>
      </c>
      <c r="M81" s="74">
        <v>11.923477</v>
      </c>
      <c r="N81" s="74">
        <v>12.495728000000002</v>
      </c>
      <c r="O81" s="74">
        <v>12.404763000000001</v>
      </c>
      <c r="P81" s="74">
        <v>12.564461</v>
      </c>
      <c r="Q81" s="1004">
        <f t="shared" si="3"/>
        <v>139.25009</v>
      </c>
      <c r="R81" s="1126"/>
      <c r="S81" s="1047"/>
      <c r="T81" s="1047"/>
      <c r="U81" s="1048"/>
      <c r="V81" s="1048" t="s">
        <v>46</v>
      </c>
      <c r="W81" s="1048">
        <v>4.0252119999999998</v>
      </c>
      <c r="X81" s="1048">
        <v>3.7617699999999998</v>
      </c>
      <c r="Y81" s="1048">
        <v>4.2393870000000007</v>
      </c>
      <c r="Z81" s="1048">
        <v>4.1474730000000015</v>
      </c>
      <c r="AA81" s="1048">
        <v>4.2923969999999994</v>
      </c>
      <c r="AB81" s="1048">
        <v>4.3720210000000002</v>
      </c>
      <c r="AC81" s="1048">
        <v>4.5124770000000005</v>
      </c>
      <c r="AD81" s="1048">
        <v>4.6134979999999999</v>
      </c>
      <c r="AE81" s="1048">
        <v>4.3217350000000003</v>
      </c>
      <c r="AF81" s="1048">
        <v>4.4880450000000014</v>
      </c>
      <c r="AG81" s="1048">
        <v>4.3004689999999997</v>
      </c>
      <c r="AH81" s="1048">
        <v>4.3903959999999991</v>
      </c>
      <c r="AI81" s="1048">
        <v>51.464879999999994</v>
      </c>
      <c r="AJ81" s="1047"/>
      <c r="AK81" s="1047"/>
      <c r="AL81" s="1047"/>
      <c r="AM81" s="1047"/>
      <c r="AN81" s="1047"/>
      <c r="AO81" s="1047"/>
      <c r="AP81" s="1047"/>
      <c r="AQ81" s="1047"/>
      <c r="AR81" s="1047"/>
      <c r="AS81" s="1047"/>
      <c r="AT81" s="1047"/>
      <c r="AU81" s="1047"/>
      <c r="AV81" s="1047"/>
      <c r="AW81" s="1047"/>
      <c r="AX81" s="1047"/>
      <c r="AY81" s="1047"/>
      <c r="AZ81" s="1047"/>
      <c r="BA81" s="1047"/>
      <c r="BB81" s="1047"/>
      <c r="BC81" s="1047"/>
      <c r="BD81" s="2041"/>
      <c r="BE81" s="2041"/>
      <c r="BF81" s="2041"/>
      <c r="BG81" s="2041"/>
      <c r="BH81" s="2041"/>
      <c r="BI81" s="2041"/>
      <c r="BJ81" s="2041"/>
      <c r="BK81" s="2041"/>
      <c r="BL81" s="2041"/>
      <c r="BM81" s="2041"/>
      <c r="BN81" s="2041"/>
      <c r="BO81" s="2041"/>
      <c r="BP81" s="2041"/>
      <c r="BQ81" s="2041"/>
      <c r="BR81" s="2041"/>
      <c r="BS81" s="2041"/>
      <c r="BT81" s="2041"/>
      <c r="BU81" s="2041"/>
      <c r="BV81" s="2041"/>
      <c r="BW81" s="2041"/>
      <c r="BX81" s="2041"/>
      <c r="BY81" s="2041"/>
      <c r="BZ81" s="2041"/>
      <c r="CA81" s="2041"/>
      <c r="CB81" s="2041"/>
      <c r="CC81" s="2041"/>
      <c r="CD81" s="2041"/>
      <c r="CE81" s="2041"/>
      <c r="CF81" s="2041"/>
      <c r="CG81" s="2041"/>
      <c r="CH81" s="2041"/>
      <c r="CI81" s="2041"/>
      <c r="CJ81" s="2041"/>
      <c r="CK81" s="2041"/>
      <c r="CL81" s="2041"/>
      <c r="CM81" s="2041"/>
      <c r="CN81" s="2041"/>
      <c r="CO81" s="2041"/>
      <c r="CP81" s="2041"/>
      <c r="CQ81" s="2041"/>
      <c r="CR81" s="2041"/>
      <c r="CS81" s="2041"/>
      <c r="CT81" s="2041"/>
      <c r="CU81" s="2041"/>
      <c r="CV81" s="2041"/>
      <c r="CW81" s="2041"/>
      <c r="CX81" s="2041"/>
      <c r="CY81" s="2041"/>
      <c r="CZ81" s="2041"/>
      <c r="DA81" s="2041"/>
      <c r="DB81" s="2041"/>
      <c r="DC81" s="2041"/>
      <c r="DD81" s="2041"/>
      <c r="DE81" s="2041"/>
      <c r="DF81" s="2041"/>
      <c r="DG81" s="2041"/>
      <c r="DH81" s="2041"/>
      <c r="DI81" s="2041"/>
      <c r="DJ81" s="2041"/>
      <c r="DK81" s="2041"/>
      <c r="DL81" s="2041"/>
      <c r="DM81" s="2041"/>
      <c r="DN81" s="2041"/>
      <c r="DO81" s="2041"/>
      <c r="DP81" s="2041"/>
      <c r="DQ81" s="2041"/>
      <c r="DR81" s="2041"/>
      <c r="DS81" s="2041"/>
      <c r="DT81" s="2041"/>
      <c r="DU81" s="2041"/>
      <c r="DV81" s="2041"/>
      <c r="DW81" s="2041"/>
      <c r="DX81" s="2041"/>
      <c r="DY81" s="2041"/>
      <c r="DZ81" s="2041"/>
      <c r="EA81" s="2041"/>
      <c r="EB81" s="2041"/>
      <c r="EC81" s="2041"/>
      <c r="ED81" s="2041"/>
      <c r="EE81" s="2041"/>
      <c r="EF81" s="2041"/>
      <c r="EG81" s="2041"/>
      <c r="EH81" s="2041"/>
      <c r="EI81" s="2041"/>
      <c r="EJ81" s="2041"/>
      <c r="EK81" s="2041"/>
      <c r="EL81" s="2041"/>
      <c r="EM81" s="2041"/>
      <c r="EN81" s="2041"/>
      <c r="EO81" s="2041"/>
      <c r="EP81" s="2041"/>
      <c r="EQ81" s="2041"/>
      <c r="ER81" s="2041"/>
      <c r="ES81" s="2041"/>
      <c r="ET81" s="2041"/>
      <c r="EU81" s="2041"/>
      <c r="EV81" s="2041"/>
      <c r="EW81" s="2041"/>
      <c r="EX81" s="2041"/>
      <c r="EY81" s="2041"/>
      <c r="EZ81" s="2041"/>
      <c r="FA81" s="2041"/>
      <c r="FB81" s="2041"/>
    </row>
    <row r="82" spans="2:158" s="1288" customFormat="1" ht="21.75" customHeight="1">
      <c r="B82" s="2049">
        <v>20</v>
      </c>
      <c r="C82" s="2088" t="str">
        <f>+U83</f>
        <v>Huaura Power Group S.A.</v>
      </c>
      <c r="D82" s="2059" t="s">
        <v>44</v>
      </c>
      <c r="E82" s="2096"/>
      <c r="F82" s="2066"/>
      <c r="G82" s="2066"/>
      <c r="H82" s="2066"/>
      <c r="I82" s="2066"/>
      <c r="J82" s="2066"/>
      <c r="K82" s="2066"/>
      <c r="L82" s="2066"/>
      <c r="M82" s="2071"/>
      <c r="N82" s="2071"/>
      <c r="O82" s="2071"/>
      <c r="P82" s="2072"/>
      <c r="Q82" s="995">
        <f t="shared" si="3"/>
        <v>0</v>
      </c>
      <c r="R82" s="1126"/>
      <c r="S82" s="1047"/>
      <c r="T82" s="1047"/>
      <c r="U82" s="1048"/>
      <c r="V82" s="1048" t="s">
        <v>48</v>
      </c>
      <c r="W82" s="1048">
        <v>11.524486999999999</v>
      </c>
      <c r="X82" s="1048">
        <v>9.4315249999999988</v>
      </c>
      <c r="Y82" s="1048">
        <v>10.814044000000001</v>
      </c>
      <c r="Z82" s="1048">
        <v>10.157621000000001</v>
      </c>
      <c r="AA82" s="1048">
        <v>11.79522</v>
      </c>
      <c r="AB82" s="1048">
        <v>11.511422</v>
      </c>
      <c r="AC82" s="1048">
        <v>12.414395000000001</v>
      </c>
      <c r="AD82" s="1048">
        <v>12.212947</v>
      </c>
      <c r="AE82" s="1048">
        <v>11.923477</v>
      </c>
      <c r="AF82" s="1048">
        <v>12.495728000000002</v>
      </c>
      <c r="AG82" s="1048">
        <v>12.404763000000001</v>
      </c>
      <c r="AH82" s="1048">
        <v>12.564461</v>
      </c>
      <c r="AI82" s="1048">
        <v>139.25008999999994</v>
      </c>
      <c r="AJ82" s="1047"/>
      <c r="AK82" s="1047"/>
      <c r="AL82" s="1047"/>
      <c r="AM82" s="1047"/>
      <c r="AN82" s="1047"/>
      <c r="AO82" s="1047"/>
      <c r="AP82" s="1047"/>
      <c r="AQ82" s="1047"/>
      <c r="AR82" s="1047"/>
      <c r="AS82" s="1047"/>
      <c r="AT82" s="1047"/>
      <c r="AU82" s="1047"/>
      <c r="AV82" s="1047"/>
      <c r="AW82" s="1047"/>
      <c r="AX82" s="1047"/>
      <c r="AY82" s="1047"/>
      <c r="AZ82" s="1047"/>
      <c r="BA82" s="1047"/>
      <c r="BB82" s="1047"/>
      <c r="BC82" s="1047"/>
      <c r="BD82" s="2041"/>
      <c r="BE82" s="2041"/>
      <c r="BF82" s="2041"/>
      <c r="BG82" s="2041"/>
      <c r="BH82" s="2041"/>
      <c r="BI82" s="2041"/>
      <c r="BJ82" s="2041"/>
      <c r="BK82" s="2041"/>
      <c r="BL82" s="2041"/>
      <c r="BM82" s="2041"/>
      <c r="BN82" s="2041"/>
      <c r="BO82" s="2041"/>
      <c r="BP82" s="2041"/>
      <c r="BQ82" s="2041"/>
      <c r="BR82" s="2041"/>
      <c r="BS82" s="2041"/>
      <c r="BT82" s="2041"/>
      <c r="BU82" s="2041"/>
      <c r="BV82" s="2041"/>
      <c r="BW82" s="2041"/>
      <c r="BX82" s="2041"/>
      <c r="BY82" s="2041"/>
      <c r="BZ82" s="2041"/>
      <c r="CA82" s="2041"/>
      <c r="CB82" s="2041"/>
      <c r="CC82" s="2041"/>
      <c r="CD82" s="2041"/>
      <c r="CE82" s="2041"/>
      <c r="CF82" s="2041"/>
      <c r="CG82" s="2041"/>
      <c r="CH82" s="2041"/>
      <c r="CI82" s="2041"/>
      <c r="CJ82" s="2041"/>
      <c r="CK82" s="2041"/>
      <c r="CL82" s="2041"/>
      <c r="CM82" s="2041"/>
      <c r="CN82" s="2041"/>
      <c r="CO82" s="2041"/>
      <c r="CP82" s="2041"/>
      <c r="CQ82" s="2041"/>
      <c r="CR82" s="2041"/>
      <c r="CS82" s="2041"/>
      <c r="CT82" s="2041"/>
      <c r="CU82" s="2041"/>
      <c r="CV82" s="2041"/>
      <c r="CW82" s="2041"/>
      <c r="CX82" s="2041"/>
      <c r="CY82" s="2041"/>
      <c r="CZ82" s="2041"/>
      <c r="DA82" s="2041"/>
      <c r="DB82" s="2041"/>
      <c r="DC82" s="2041"/>
      <c r="DD82" s="2041"/>
      <c r="DE82" s="2041"/>
      <c r="DF82" s="2041"/>
      <c r="DG82" s="2041"/>
      <c r="DH82" s="2041"/>
      <c r="DI82" s="2041"/>
      <c r="DJ82" s="2041"/>
      <c r="DK82" s="2041"/>
      <c r="DL82" s="2041"/>
      <c r="DM82" s="2041"/>
      <c r="DN82" s="2041"/>
      <c r="DO82" s="2041"/>
      <c r="DP82" s="2041"/>
      <c r="DQ82" s="2041"/>
      <c r="DR82" s="2041"/>
      <c r="DS82" s="2041"/>
      <c r="DT82" s="2041"/>
      <c r="DU82" s="2041"/>
      <c r="DV82" s="2041"/>
      <c r="DW82" s="2041"/>
      <c r="DX82" s="2041"/>
      <c r="DY82" s="2041"/>
      <c r="DZ82" s="2041"/>
      <c r="EA82" s="2041"/>
      <c r="EB82" s="2041"/>
      <c r="EC82" s="2041"/>
      <c r="ED82" s="2041"/>
      <c r="EE82" s="2041"/>
      <c r="EF82" s="2041"/>
      <c r="EG82" s="2041"/>
      <c r="EH82" s="2041"/>
      <c r="EI82" s="2041"/>
      <c r="EJ82" s="2041"/>
      <c r="EK82" s="2041"/>
      <c r="EL82" s="2041"/>
      <c r="EM82" s="2041"/>
      <c r="EN82" s="2041"/>
      <c r="EO82" s="2041"/>
      <c r="EP82" s="2041"/>
      <c r="EQ82" s="2041"/>
      <c r="ER82" s="2041"/>
      <c r="ES82" s="2041"/>
      <c r="ET82" s="2041"/>
      <c r="EU82" s="2041"/>
      <c r="EV82" s="2041"/>
      <c r="EW82" s="2041"/>
      <c r="EX82" s="2041"/>
      <c r="EY82" s="2041"/>
      <c r="EZ82" s="2041"/>
      <c r="FA82" s="2041"/>
      <c r="FB82" s="2041"/>
    </row>
    <row r="83" spans="2:158" s="1288" customFormat="1" ht="21.75" customHeight="1">
      <c r="B83" s="2033"/>
      <c r="C83" s="2042"/>
      <c r="D83" s="2063" t="s">
        <v>45</v>
      </c>
      <c r="E83" s="2095"/>
      <c r="F83" s="2039"/>
      <c r="G83" s="2039"/>
      <c r="H83" s="2039"/>
      <c r="I83" s="2039"/>
      <c r="J83" s="2039"/>
      <c r="K83" s="2039"/>
      <c r="L83" s="2039"/>
      <c r="M83" s="2039"/>
      <c r="N83" s="2039"/>
      <c r="O83" s="2039"/>
      <c r="P83" s="2040"/>
      <c r="Q83" s="995">
        <f t="shared" si="3"/>
        <v>0</v>
      </c>
      <c r="R83" s="1126"/>
      <c r="S83" s="1047"/>
      <c r="T83" s="1047"/>
      <c r="U83" s="1048" t="s">
        <v>295</v>
      </c>
      <c r="V83" s="1048" t="s">
        <v>44</v>
      </c>
      <c r="W83" s="1048"/>
      <c r="X83" s="1048"/>
      <c r="Y83" s="1048"/>
      <c r="Z83" s="1048"/>
      <c r="AA83" s="1048"/>
      <c r="AB83" s="1048"/>
      <c r="AC83" s="1048"/>
      <c r="AD83" s="1048"/>
      <c r="AE83" s="1048"/>
      <c r="AF83" s="1048"/>
      <c r="AG83" s="1048"/>
      <c r="AH83" s="1048"/>
      <c r="AI83" s="1048"/>
      <c r="AJ83" s="1047"/>
      <c r="AK83" s="1047"/>
      <c r="AL83" s="1047"/>
      <c r="AM83" s="1047"/>
      <c r="AN83" s="1047"/>
      <c r="AO83" s="1047"/>
      <c r="AP83" s="1047"/>
      <c r="AQ83" s="1047"/>
      <c r="AR83" s="1047"/>
      <c r="AS83" s="1047"/>
      <c r="AT83" s="1047"/>
      <c r="AU83" s="1047"/>
      <c r="AV83" s="1047"/>
      <c r="AW83" s="1047"/>
      <c r="AX83" s="1047"/>
      <c r="AY83" s="1047"/>
      <c r="AZ83" s="1047"/>
      <c r="BA83" s="1047"/>
      <c r="BB83" s="1047"/>
      <c r="BC83" s="1047"/>
      <c r="BD83" s="2041"/>
      <c r="BE83" s="2041"/>
      <c r="BF83" s="2041"/>
      <c r="BG83" s="2041"/>
      <c r="BH83" s="2041"/>
      <c r="BI83" s="2041"/>
      <c r="BJ83" s="2041"/>
      <c r="BK83" s="2041"/>
      <c r="BL83" s="2041"/>
      <c r="BM83" s="2041"/>
      <c r="BN83" s="2041"/>
      <c r="BO83" s="2041"/>
      <c r="BP83" s="2041"/>
      <c r="BQ83" s="2041"/>
      <c r="BR83" s="2041"/>
      <c r="BS83" s="2041"/>
      <c r="BT83" s="2041"/>
      <c r="BU83" s="2041"/>
      <c r="BV83" s="2041"/>
      <c r="BW83" s="2041"/>
      <c r="BX83" s="2041"/>
      <c r="BY83" s="2041"/>
      <c r="BZ83" s="2041"/>
      <c r="CA83" s="2041"/>
      <c r="CB83" s="2041"/>
      <c r="CC83" s="2041"/>
      <c r="CD83" s="2041"/>
      <c r="CE83" s="2041"/>
      <c r="CF83" s="2041"/>
      <c r="CG83" s="2041"/>
      <c r="CH83" s="2041"/>
      <c r="CI83" s="2041"/>
      <c r="CJ83" s="2041"/>
      <c r="CK83" s="2041"/>
      <c r="CL83" s="2041"/>
      <c r="CM83" s="2041"/>
      <c r="CN83" s="2041"/>
      <c r="CO83" s="2041"/>
      <c r="CP83" s="2041"/>
      <c r="CQ83" s="2041"/>
      <c r="CR83" s="2041"/>
      <c r="CS83" s="2041"/>
      <c r="CT83" s="2041"/>
      <c r="CU83" s="2041"/>
      <c r="CV83" s="2041"/>
      <c r="CW83" s="2041"/>
      <c r="CX83" s="2041"/>
      <c r="CY83" s="2041"/>
      <c r="CZ83" s="2041"/>
      <c r="DA83" s="2041"/>
      <c r="DB83" s="2041"/>
      <c r="DC83" s="2041"/>
      <c r="DD83" s="2041"/>
      <c r="DE83" s="2041"/>
      <c r="DF83" s="2041"/>
      <c r="DG83" s="2041"/>
      <c r="DH83" s="2041"/>
      <c r="DI83" s="2041"/>
      <c r="DJ83" s="2041"/>
      <c r="DK83" s="2041"/>
      <c r="DL83" s="2041"/>
      <c r="DM83" s="2041"/>
      <c r="DN83" s="2041"/>
      <c r="DO83" s="2041"/>
      <c r="DP83" s="2041"/>
      <c r="DQ83" s="2041"/>
      <c r="DR83" s="2041"/>
      <c r="DS83" s="2041"/>
      <c r="DT83" s="2041"/>
      <c r="DU83" s="2041"/>
      <c r="DV83" s="2041"/>
      <c r="DW83" s="2041"/>
      <c r="DX83" s="2041"/>
      <c r="DY83" s="2041"/>
      <c r="DZ83" s="2041"/>
      <c r="EA83" s="2041"/>
      <c r="EB83" s="2041"/>
      <c r="EC83" s="2041"/>
      <c r="ED83" s="2041"/>
      <c r="EE83" s="2041"/>
      <c r="EF83" s="2041"/>
      <c r="EG83" s="2041"/>
      <c r="EH83" s="2041"/>
      <c r="EI83" s="2041"/>
      <c r="EJ83" s="2041"/>
      <c r="EK83" s="2041"/>
      <c r="EL83" s="2041"/>
      <c r="EM83" s="2041"/>
      <c r="EN83" s="2041"/>
      <c r="EO83" s="2041"/>
      <c r="EP83" s="2041"/>
      <c r="EQ83" s="2041"/>
      <c r="ER83" s="2041"/>
      <c r="ES83" s="2041"/>
      <c r="ET83" s="2041"/>
      <c r="EU83" s="2041"/>
      <c r="EV83" s="2041"/>
      <c r="EW83" s="2041"/>
      <c r="EX83" s="2041"/>
      <c r="EY83" s="2041"/>
      <c r="EZ83" s="2041"/>
      <c r="FA83" s="2041"/>
      <c r="FB83" s="2041"/>
    </row>
    <row r="84" spans="2:158" s="1288" customFormat="1" ht="21.75" customHeight="1">
      <c r="B84" s="2033"/>
      <c r="C84" s="2042"/>
      <c r="D84" s="2063" t="s">
        <v>46</v>
      </c>
      <c r="E84" s="2084">
        <v>1.0892291999999999</v>
      </c>
      <c r="F84" s="2085">
        <v>0.78357389999999993</v>
      </c>
      <c r="G84" s="2085">
        <v>1.3487879999999999</v>
      </c>
      <c r="H84" s="2085">
        <v>1.3197865</v>
      </c>
      <c r="I84" s="2085">
        <v>1.6116230000000002</v>
      </c>
      <c r="J84" s="2085">
        <v>1.4297032999999999</v>
      </c>
      <c r="K84" s="2085">
        <v>1.5546313999999999</v>
      </c>
      <c r="L84" s="2085">
        <v>1.4822384999999998</v>
      </c>
      <c r="M84" s="2085">
        <v>1.3306134000000001</v>
      </c>
      <c r="N84" s="2085">
        <v>1.3764664</v>
      </c>
      <c r="O84" s="2085">
        <v>1.4015412999999999</v>
      </c>
      <c r="P84" s="2091">
        <v>1.4478996999999998</v>
      </c>
      <c r="Q84" s="995">
        <f t="shared" si="3"/>
        <v>16.176094599999999</v>
      </c>
      <c r="R84" s="1126"/>
      <c r="S84" s="1047"/>
      <c r="T84" s="1047"/>
      <c r="U84" s="1048"/>
      <c r="V84" s="1048" t="s">
        <v>45</v>
      </c>
      <c r="W84" s="1048"/>
      <c r="X84" s="1048"/>
      <c r="Y84" s="1048"/>
      <c r="Z84" s="1048"/>
      <c r="AA84" s="1048"/>
      <c r="AB84" s="1048"/>
      <c r="AC84" s="1048"/>
      <c r="AD84" s="1048"/>
      <c r="AE84" s="1048"/>
      <c r="AF84" s="1048"/>
      <c r="AG84" s="1048"/>
      <c r="AH84" s="1048"/>
      <c r="AI84" s="1048"/>
      <c r="AJ84" s="1047"/>
      <c r="AK84" s="1047"/>
      <c r="AL84" s="1047"/>
      <c r="AM84" s="1047"/>
      <c r="AN84" s="1047"/>
      <c r="AO84" s="1047"/>
      <c r="AP84" s="1047"/>
      <c r="AQ84" s="1047"/>
      <c r="AR84" s="1047"/>
      <c r="AS84" s="1047"/>
      <c r="AT84" s="1047"/>
      <c r="AU84" s="1047"/>
      <c r="AV84" s="1047"/>
      <c r="AW84" s="1047"/>
      <c r="AX84" s="1047"/>
      <c r="AY84" s="1047"/>
      <c r="AZ84" s="1047"/>
      <c r="BA84" s="1047"/>
      <c r="BB84" s="1047"/>
      <c r="BC84" s="1047"/>
      <c r="BD84" s="2041"/>
      <c r="BE84" s="2041"/>
      <c r="BF84" s="2041"/>
      <c r="BG84" s="2041"/>
      <c r="BH84" s="2041"/>
      <c r="BI84" s="2041"/>
      <c r="BJ84" s="2041"/>
      <c r="BK84" s="2041"/>
      <c r="BL84" s="2041"/>
      <c r="BM84" s="2041"/>
      <c r="BN84" s="2041"/>
      <c r="BO84" s="2041"/>
      <c r="BP84" s="2041"/>
      <c r="BQ84" s="2041"/>
      <c r="BR84" s="2041"/>
      <c r="BS84" s="2041"/>
      <c r="BT84" s="2041"/>
      <c r="BU84" s="2041"/>
      <c r="BV84" s="2041"/>
      <c r="BW84" s="2041"/>
      <c r="BX84" s="2041"/>
      <c r="BY84" s="2041"/>
      <c r="BZ84" s="2041"/>
      <c r="CA84" s="2041"/>
      <c r="CB84" s="2041"/>
      <c r="CC84" s="2041"/>
      <c r="CD84" s="2041"/>
      <c r="CE84" s="2041"/>
      <c r="CF84" s="2041"/>
      <c r="CG84" s="2041"/>
      <c r="CH84" s="2041"/>
      <c r="CI84" s="2041"/>
      <c r="CJ84" s="2041"/>
      <c r="CK84" s="2041"/>
      <c r="CL84" s="2041"/>
      <c r="CM84" s="2041"/>
      <c r="CN84" s="2041"/>
      <c r="CO84" s="2041"/>
      <c r="CP84" s="2041"/>
      <c r="CQ84" s="2041"/>
      <c r="CR84" s="2041"/>
      <c r="CS84" s="2041"/>
      <c r="CT84" s="2041"/>
      <c r="CU84" s="2041"/>
      <c r="CV84" s="2041"/>
      <c r="CW84" s="2041"/>
      <c r="CX84" s="2041"/>
      <c r="CY84" s="2041"/>
      <c r="CZ84" s="2041"/>
      <c r="DA84" s="2041"/>
      <c r="DB84" s="2041"/>
      <c r="DC84" s="2041"/>
      <c r="DD84" s="2041"/>
      <c r="DE84" s="2041"/>
      <c r="DF84" s="2041"/>
      <c r="DG84" s="2041"/>
      <c r="DH84" s="2041"/>
      <c r="DI84" s="2041"/>
      <c r="DJ84" s="2041"/>
      <c r="DK84" s="2041"/>
      <c r="DL84" s="2041"/>
      <c r="DM84" s="2041"/>
      <c r="DN84" s="2041"/>
      <c r="DO84" s="2041"/>
      <c r="DP84" s="2041"/>
      <c r="DQ84" s="2041"/>
      <c r="DR84" s="2041"/>
      <c r="DS84" s="2041"/>
      <c r="DT84" s="2041"/>
      <c r="DU84" s="2041"/>
      <c r="DV84" s="2041"/>
      <c r="DW84" s="2041"/>
      <c r="DX84" s="2041"/>
      <c r="DY84" s="2041"/>
      <c r="DZ84" s="2041"/>
      <c r="EA84" s="2041"/>
      <c r="EB84" s="2041"/>
      <c r="EC84" s="2041"/>
      <c r="ED84" s="2041"/>
      <c r="EE84" s="2041"/>
      <c r="EF84" s="2041"/>
      <c r="EG84" s="2041"/>
      <c r="EH84" s="2041"/>
      <c r="EI84" s="2041"/>
      <c r="EJ84" s="2041"/>
      <c r="EK84" s="2041"/>
      <c r="EL84" s="2041"/>
      <c r="EM84" s="2041"/>
      <c r="EN84" s="2041"/>
      <c r="EO84" s="2041"/>
      <c r="EP84" s="2041"/>
      <c r="EQ84" s="2041"/>
      <c r="ER84" s="2041"/>
      <c r="ES84" s="2041"/>
      <c r="ET84" s="2041"/>
      <c r="EU84" s="2041"/>
      <c r="EV84" s="2041"/>
      <c r="EW84" s="2041"/>
      <c r="EX84" s="2041"/>
      <c r="EY84" s="2041"/>
      <c r="EZ84" s="2041"/>
      <c r="FA84" s="2041"/>
      <c r="FB84" s="2041"/>
    </row>
    <row r="85" spans="2:158" s="1288" customFormat="1" ht="21.75" customHeight="1">
      <c r="B85" s="2033"/>
      <c r="C85" s="2047"/>
      <c r="D85" s="2048" t="s">
        <v>48</v>
      </c>
      <c r="E85" s="73">
        <v>1.0892291999999999</v>
      </c>
      <c r="F85" s="74">
        <v>0.78357389999999993</v>
      </c>
      <c r="G85" s="74">
        <v>1.3487879999999999</v>
      </c>
      <c r="H85" s="74">
        <v>1.3197865</v>
      </c>
      <c r="I85" s="74">
        <v>1.6116230000000002</v>
      </c>
      <c r="J85" s="74">
        <v>1.4297032999999999</v>
      </c>
      <c r="K85" s="74">
        <v>1.5546313999999999</v>
      </c>
      <c r="L85" s="74">
        <v>1.4822384999999998</v>
      </c>
      <c r="M85" s="74">
        <v>1.3306134000000001</v>
      </c>
      <c r="N85" s="74">
        <v>1.3764664</v>
      </c>
      <c r="O85" s="74">
        <v>1.4015412999999999</v>
      </c>
      <c r="P85" s="75">
        <v>1.4478996999999998</v>
      </c>
      <c r="Q85" s="2097">
        <f t="shared" si="3"/>
        <v>16.176094599999999</v>
      </c>
      <c r="R85" s="1126"/>
      <c r="S85" s="1047"/>
      <c r="T85" s="1047"/>
      <c r="U85" s="1048"/>
      <c r="V85" s="1048" t="s">
        <v>46</v>
      </c>
      <c r="W85" s="1048">
        <v>1.0892291999999999</v>
      </c>
      <c r="X85" s="1048">
        <v>0.78357389999999993</v>
      </c>
      <c r="Y85" s="1048">
        <v>1.3487879999999999</v>
      </c>
      <c r="Z85" s="1048">
        <v>1.3197865</v>
      </c>
      <c r="AA85" s="1048">
        <v>1.6116230000000002</v>
      </c>
      <c r="AB85" s="1048">
        <v>1.4297032999999999</v>
      </c>
      <c r="AC85" s="1048">
        <v>1.5546313999999999</v>
      </c>
      <c r="AD85" s="1048">
        <v>1.4822384999999998</v>
      </c>
      <c r="AE85" s="1048">
        <v>1.3306134000000001</v>
      </c>
      <c r="AF85" s="1048">
        <v>1.3764664</v>
      </c>
      <c r="AG85" s="1048">
        <v>1.4015412999999999</v>
      </c>
      <c r="AH85" s="1048">
        <v>1.4478996999999998</v>
      </c>
      <c r="AI85" s="1048">
        <v>16.176094600000003</v>
      </c>
      <c r="AJ85" s="1047"/>
      <c r="AK85" s="1047"/>
      <c r="AL85" s="1047"/>
      <c r="AM85" s="1047"/>
      <c r="AN85" s="1047"/>
      <c r="AO85" s="1047"/>
      <c r="AP85" s="1047"/>
      <c r="AQ85" s="1047"/>
      <c r="AR85" s="1047"/>
      <c r="AS85" s="1047"/>
      <c r="AT85" s="1047"/>
      <c r="AU85" s="1047"/>
      <c r="AV85" s="1047"/>
      <c r="AW85" s="1047"/>
      <c r="AX85" s="1047"/>
      <c r="AY85" s="1047"/>
      <c r="AZ85" s="1047"/>
      <c r="BA85" s="1047"/>
      <c r="BB85" s="1047"/>
      <c r="BC85" s="1047"/>
      <c r="BD85" s="2041"/>
      <c r="BE85" s="2041"/>
      <c r="BF85" s="2041"/>
      <c r="BG85" s="2041"/>
      <c r="BH85" s="2041"/>
      <c r="BI85" s="2041"/>
      <c r="BJ85" s="2041"/>
      <c r="BK85" s="2041"/>
      <c r="BL85" s="2041"/>
      <c r="BM85" s="2041"/>
      <c r="BN85" s="2041"/>
      <c r="BO85" s="2041"/>
      <c r="BP85" s="2041"/>
      <c r="BQ85" s="2041"/>
      <c r="BR85" s="2041"/>
      <c r="BS85" s="2041"/>
      <c r="BT85" s="2041"/>
      <c r="BU85" s="2041"/>
      <c r="BV85" s="2041"/>
      <c r="BW85" s="2041"/>
      <c r="BX85" s="2041"/>
      <c r="BY85" s="2041"/>
      <c r="BZ85" s="2041"/>
      <c r="CA85" s="2041"/>
      <c r="CB85" s="2041"/>
      <c r="CC85" s="2041"/>
      <c r="CD85" s="2041"/>
      <c r="CE85" s="2041"/>
      <c r="CF85" s="2041"/>
      <c r="CG85" s="2041"/>
      <c r="CH85" s="2041"/>
      <c r="CI85" s="2041"/>
      <c r="CJ85" s="2041"/>
      <c r="CK85" s="2041"/>
      <c r="CL85" s="2041"/>
      <c r="CM85" s="2041"/>
      <c r="CN85" s="2041"/>
      <c r="CO85" s="2041"/>
      <c r="CP85" s="2041"/>
      <c r="CQ85" s="2041"/>
      <c r="CR85" s="2041"/>
      <c r="CS85" s="2041"/>
      <c r="CT85" s="2041"/>
      <c r="CU85" s="2041"/>
      <c r="CV85" s="2041"/>
      <c r="CW85" s="2041"/>
      <c r="CX85" s="2041"/>
      <c r="CY85" s="2041"/>
      <c r="CZ85" s="2041"/>
      <c r="DA85" s="2041"/>
      <c r="DB85" s="2041"/>
      <c r="DC85" s="2041"/>
      <c r="DD85" s="2041"/>
      <c r="DE85" s="2041"/>
      <c r="DF85" s="2041"/>
      <c r="DG85" s="2041"/>
      <c r="DH85" s="2041"/>
      <c r="DI85" s="2041"/>
      <c r="DJ85" s="2041"/>
      <c r="DK85" s="2041"/>
      <c r="DL85" s="2041"/>
      <c r="DM85" s="2041"/>
      <c r="DN85" s="2041"/>
      <c r="DO85" s="2041"/>
      <c r="DP85" s="2041"/>
      <c r="DQ85" s="2041"/>
      <c r="DR85" s="2041"/>
      <c r="DS85" s="2041"/>
      <c r="DT85" s="2041"/>
      <c r="DU85" s="2041"/>
      <c r="DV85" s="2041"/>
      <c r="DW85" s="2041"/>
      <c r="DX85" s="2041"/>
      <c r="DY85" s="2041"/>
      <c r="DZ85" s="2041"/>
      <c r="EA85" s="2041"/>
      <c r="EB85" s="2041"/>
      <c r="EC85" s="2041"/>
      <c r="ED85" s="2041"/>
      <c r="EE85" s="2041"/>
      <c r="EF85" s="2041"/>
      <c r="EG85" s="2041"/>
      <c r="EH85" s="2041"/>
      <c r="EI85" s="2041"/>
      <c r="EJ85" s="2041"/>
      <c r="EK85" s="2041"/>
      <c r="EL85" s="2041"/>
      <c r="EM85" s="2041"/>
      <c r="EN85" s="2041"/>
      <c r="EO85" s="2041"/>
      <c r="EP85" s="2041"/>
      <c r="EQ85" s="2041"/>
      <c r="ER85" s="2041"/>
      <c r="ES85" s="2041"/>
      <c r="ET85" s="2041"/>
      <c r="EU85" s="2041"/>
      <c r="EV85" s="2041"/>
      <c r="EW85" s="2041"/>
      <c r="EX85" s="2041"/>
      <c r="EY85" s="2041"/>
      <c r="EZ85" s="2041"/>
      <c r="FA85" s="2041"/>
      <c r="FB85" s="2041"/>
    </row>
    <row r="86" spans="2:158" s="1288" customFormat="1" ht="21.75" customHeight="1">
      <c r="B86" s="2049">
        <v>21</v>
      </c>
      <c r="C86" s="2088" t="str">
        <f>+U87</f>
        <v>Inland Energy S.A.C.</v>
      </c>
      <c r="D86" s="2059" t="s">
        <v>44</v>
      </c>
      <c r="E86" s="2098"/>
      <c r="F86" s="2071"/>
      <c r="G86" s="2071"/>
      <c r="H86" s="2071"/>
      <c r="I86" s="2071"/>
      <c r="J86" s="2071"/>
      <c r="K86" s="2071"/>
      <c r="L86" s="2071"/>
      <c r="M86" s="2071"/>
      <c r="N86" s="2071"/>
      <c r="O86" s="2071"/>
      <c r="P86" s="2072"/>
      <c r="Q86" s="995">
        <f t="shared" si="3"/>
        <v>0</v>
      </c>
      <c r="R86" s="1126"/>
      <c r="S86" s="1047"/>
      <c r="T86" s="1047"/>
      <c r="U86" s="1048"/>
      <c r="V86" s="1048" t="s">
        <v>48</v>
      </c>
      <c r="W86" s="1048">
        <v>1.0892291999999999</v>
      </c>
      <c r="X86" s="1048">
        <v>0.78357389999999993</v>
      </c>
      <c r="Y86" s="1048">
        <v>1.3487879999999999</v>
      </c>
      <c r="Z86" s="1048">
        <v>1.3197865</v>
      </c>
      <c r="AA86" s="1048">
        <v>1.6116230000000002</v>
      </c>
      <c r="AB86" s="1048">
        <v>1.4297032999999999</v>
      </c>
      <c r="AC86" s="1048">
        <v>1.5546313999999999</v>
      </c>
      <c r="AD86" s="1048">
        <v>1.4822384999999998</v>
      </c>
      <c r="AE86" s="1048">
        <v>1.3306134000000001</v>
      </c>
      <c r="AF86" s="1048">
        <v>1.3764664</v>
      </c>
      <c r="AG86" s="1048">
        <v>1.4015412999999999</v>
      </c>
      <c r="AH86" s="1048">
        <v>1.4478996999999998</v>
      </c>
      <c r="AI86" s="1048">
        <v>16.176094600000003</v>
      </c>
      <c r="AJ86" s="1047"/>
      <c r="AK86" s="1047"/>
      <c r="AL86" s="1047"/>
      <c r="AM86" s="1047"/>
      <c r="AN86" s="1047"/>
      <c r="AO86" s="1047"/>
      <c r="AP86" s="1047"/>
      <c r="AQ86" s="1047"/>
      <c r="AR86" s="1047"/>
      <c r="AS86" s="1047"/>
      <c r="AT86" s="1047"/>
      <c r="AU86" s="1047"/>
      <c r="AV86" s="1047"/>
      <c r="AW86" s="1047"/>
      <c r="AX86" s="1047"/>
      <c r="AY86" s="1047"/>
      <c r="AZ86" s="1047"/>
      <c r="BA86" s="1047"/>
      <c r="BB86" s="1047"/>
      <c r="BC86" s="1047"/>
      <c r="BD86" s="2041"/>
      <c r="BE86" s="2041"/>
      <c r="BF86" s="2041"/>
      <c r="BG86" s="2041"/>
      <c r="BH86" s="2041"/>
      <c r="BI86" s="2041"/>
      <c r="BJ86" s="2041"/>
      <c r="BK86" s="2041"/>
      <c r="BL86" s="2041"/>
      <c r="BM86" s="2041"/>
      <c r="BN86" s="2041"/>
      <c r="BO86" s="2041"/>
      <c r="BP86" s="2041"/>
      <c r="BQ86" s="2041"/>
      <c r="BR86" s="2041"/>
      <c r="BS86" s="2041"/>
      <c r="BT86" s="2041"/>
      <c r="BU86" s="2041"/>
      <c r="BV86" s="2041"/>
      <c r="BW86" s="2041"/>
      <c r="BX86" s="2041"/>
      <c r="BY86" s="2041"/>
      <c r="BZ86" s="2041"/>
      <c r="CA86" s="2041"/>
      <c r="CB86" s="2041"/>
      <c r="CC86" s="2041"/>
      <c r="CD86" s="2041"/>
      <c r="CE86" s="2041"/>
      <c r="CF86" s="2041"/>
      <c r="CG86" s="2041"/>
      <c r="CH86" s="2041"/>
      <c r="CI86" s="2041"/>
      <c r="CJ86" s="2041"/>
      <c r="CK86" s="2041"/>
      <c r="CL86" s="2041"/>
      <c r="CM86" s="2041"/>
      <c r="CN86" s="2041"/>
      <c r="CO86" s="2041"/>
      <c r="CP86" s="2041"/>
      <c r="CQ86" s="2041"/>
      <c r="CR86" s="2041"/>
      <c r="CS86" s="2041"/>
      <c r="CT86" s="2041"/>
      <c r="CU86" s="2041"/>
      <c r="CV86" s="2041"/>
      <c r="CW86" s="2041"/>
      <c r="CX86" s="2041"/>
      <c r="CY86" s="2041"/>
      <c r="CZ86" s="2041"/>
      <c r="DA86" s="2041"/>
      <c r="DB86" s="2041"/>
      <c r="DC86" s="2041"/>
      <c r="DD86" s="2041"/>
      <c r="DE86" s="2041"/>
      <c r="DF86" s="2041"/>
      <c r="DG86" s="2041"/>
      <c r="DH86" s="2041"/>
      <c r="DI86" s="2041"/>
      <c r="DJ86" s="2041"/>
      <c r="DK86" s="2041"/>
      <c r="DL86" s="2041"/>
      <c r="DM86" s="2041"/>
      <c r="DN86" s="2041"/>
      <c r="DO86" s="2041"/>
      <c r="DP86" s="2041"/>
      <c r="DQ86" s="2041"/>
      <c r="DR86" s="2041"/>
      <c r="DS86" s="2041"/>
      <c r="DT86" s="2041"/>
      <c r="DU86" s="2041"/>
      <c r="DV86" s="2041"/>
      <c r="DW86" s="2041"/>
      <c r="DX86" s="2041"/>
      <c r="DY86" s="2041"/>
      <c r="DZ86" s="2041"/>
      <c r="EA86" s="2041"/>
      <c r="EB86" s="2041"/>
      <c r="EC86" s="2041"/>
      <c r="ED86" s="2041"/>
      <c r="EE86" s="2041"/>
      <c r="EF86" s="2041"/>
      <c r="EG86" s="2041"/>
      <c r="EH86" s="2041"/>
      <c r="EI86" s="2041"/>
      <c r="EJ86" s="2041"/>
      <c r="EK86" s="2041"/>
      <c r="EL86" s="2041"/>
      <c r="EM86" s="2041"/>
      <c r="EN86" s="2041"/>
      <c r="EO86" s="2041"/>
      <c r="EP86" s="2041"/>
      <c r="EQ86" s="2041"/>
      <c r="ER86" s="2041"/>
      <c r="ES86" s="2041"/>
      <c r="ET86" s="2041"/>
      <c r="EU86" s="2041"/>
      <c r="EV86" s="2041"/>
      <c r="EW86" s="2041"/>
      <c r="EX86" s="2041"/>
      <c r="EY86" s="2041"/>
      <c r="EZ86" s="2041"/>
      <c r="FA86" s="2041"/>
      <c r="FB86" s="2041"/>
    </row>
    <row r="87" spans="2:158" s="1288" customFormat="1" ht="21.75" customHeight="1">
      <c r="B87" s="2033"/>
      <c r="C87" s="2042"/>
      <c r="D87" s="2063" t="s">
        <v>45</v>
      </c>
      <c r="E87" s="2095">
        <v>2.4029229000000001</v>
      </c>
      <c r="F87" s="2039">
        <v>2.2540941999999999</v>
      </c>
      <c r="G87" s="2039">
        <v>3.1069496999999999</v>
      </c>
      <c r="H87" s="2039">
        <v>0.66724249999999996</v>
      </c>
      <c r="I87" s="2039">
        <v>0.72507169999999999</v>
      </c>
      <c r="J87" s="2039">
        <v>0.6871121</v>
      </c>
      <c r="K87" s="2039">
        <v>0.6339494</v>
      </c>
      <c r="L87" s="2039">
        <v>0.62158979999999997</v>
      </c>
      <c r="M87" s="2039">
        <v>0.6171143</v>
      </c>
      <c r="N87" s="2039">
        <v>0.71980549999999999</v>
      </c>
      <c r="O87" s="2039">
        <v>0.66343019999999997</v>
      </c>
      <c r="P87" s="2040">
        <v>0.74173869999999997</v>
      </c>
      <c r="Q87" s="995">
        <f t="shared" si="3"/>
        <v>13.841021000000001</v>
      </c>
      <c r="R87" s="1126"/>
      <c r="S87" s="1047"/>
      <c r="T87" s="1047"/>
      <c r="U87" s="1048" t="s">
        <v>296</v>
      </c>
      <c r="V87" s="1048" t="s">
        <v>44</v>
      </c>
      <c r="W87" s="1048"/>
      <c r="X87" s="1048"/>
      <c r="Y87" s="1048"/>
      <c r="Z87" s="1048"/>
      <c r="AA87" s="1048"/>
      <c r="AB87" s="1048"/>
      <c r="AC87" s="1048"/>
      <c r="AD87" s="1048"/>
      <c r="AE87" s="1048"/>
      <c r="AF87" s="1048"/>
      <c r="AG87" s="1048"/>
      <c r="AH87" s="1048"/>
      <c r="AI87" s="1048"/>
      <c r="AJ87" s="1047"/>
      <c r="AK87" s="1047"/>
      <c r="AL87" s="1047"/>
      <c r="AM87" s="1047"/>
      <c r="AN87" s="1047"/>
      <c r="AO87" s="1047"/>
      <c r="AP87" s="1047"/>
      <c r="AQ87" s="1047"/>
      <c r="AR87" s="1047"/>
      <c r="AS87" s="1047"/>
      <c r="AT87" s="1047"/>
      <c r="AU87" s="1047"/>
      <c r="AV87" s="1047"/>
      <c r="AW87" s="1047"/>
      <c r="AX87" s="1047"/>
      <c r="AY87" s="1047"/>
      <c r="AZ87" s="1047"/>
      <c r="BA87" s="1047"/>
      <c r="BB87" s="1047"/>
      <c r="BC87" s="1047"/>
      <c r="BD87" s="2041"/>
      <c r="BE87" s="2041"/>
      <c r="BF87" s="2041"/>
      <c r="BG87" s="2041"/>
      <c r="BH87" s="2041"/>
      <c r="BI87" s="2041"/>
      <c r="BJ87" s="2041"/>
      <c r="BK87" s="2041"/>
      <c r="BL87" s="2041"/>
      <c r="BM87" s="2041"/>
      <c r="BN87" s="2041"/>
      <c r="BO87" s="2041"/>
      <c r="BP87" s="2041"/>
      <c r="BQ87" s="2041"/>
      <c r="BR87" s="2041"/>
      <c r="BS87" s="2041"/>
      <c r="BT87" s="2041"/>
      <c r="BU87" s="2041"/>
      <c r="BV87" s="2041"/>
      <c r="BW87" s="2041"/>
      <c r="BX87" s="2041"/>
      <c r="BY87" s="2041"/>
      <c r="BZ87" s="2041"/>
      <c r="CA87" s="2041"/>
      <c r="CB87" s="2041"/>
      <c r="CC87" s="2041"/>
      <c r="CD87" s="2041"/>
      <c r="CE87" s="2041"/>
      <c r="CF87" s="2041"/>
      <c r="CG87" s="2041"/>
      <c r="CH87" s="2041"/>
      <c r="CI87" s="2041"/>
      <c r="CJ87" s="2041"/>
      <c r="CK87" s="2041"/>
      <c r="CL87" s="2041"/>
      <c r="CM87" s="2041"/>
      <c r="CN87" s="2041"/>
      <c r="CO87" s="2041"/>
      <c r="CP87" s="2041"/>
      <c r="CQ87" s="2041"/>
      <c r="CR87" s="2041"/>
      <c r="CS87" s="2041"/>
      <c r="CT87" s="2041"/>
      <c r="CU87" s="2041"/>
      <c r="CV87" s="2041"/>
      <c r="CW87" s="2041"/>
      <c r="CX87" s="2041"/>
      <c r="CY87" s="2041"/>
      <c r="CZ87" s="2041"/>
      <c r="DA87" s="2041"/>
      <c r="DB87" s="2041"/>
      <c r="DC87" s="2041"/>
      <c r="DD87" s="2041"/>
      <c r="DE87" s="2041"/>
      <c r="DF87" s="2041"/>
      <c r="DG87" s="2041"/>
      <c r="DH87" s="2041"/>
      <c r="DI87" s="2041"/>
      <c r="DJ87" s="2041"/>
      <c r="DK87" s="2041"/>
      <c r="DL87" s="2041"/>
      <c r="DM87" s="2041"/>
      <c r="DN87" s="2041"/>
      <c r="DO87" s="2041"/>
      <c r="DP87" s="2041"/>
      <c r="DQ87" s="2041"/>
      <c r="DR87" s="2041"/>
      <c r="DS87" s="2041"/>
      <c r="DT87" s="2041"/>
      <c r="DU87" s="2041"/>
      <c r="DV87" s="2041"/>
      <c r="DW87" s="2041"/>
      <c r="DX87" s="2041"/>
      <c r="DY87" s="2041"/>
      <c r="DZ87" s="2041"/>
      <c r="EA87" s="2041"/>
      <c r="EB87" s="2041"/>
      <c r="EC87" s="2041"/>
      <c r="ED87" s="2041"/>
      <c r="EE87" s="2041"/>
      <c r="EF87" s="2041"/>
      <c r="EG87" s="2041"/>
      <c r="EH87" s="2041"/>
      <c r="EI87" s="2041"/>
      <c r="EJ87" s="2041"/>
      <c r="EK87" s="2041"/>
      <c r="EL87" s="2041"/>
      <c r="EM87" s="2041"/>
      <c r="EN87" s="2041"/>
      <c r="EO87" s="2041"/>
      <c r="EP87" s="2041"/>
      <c r="EQ87" s="2041"/>
      <c r="ER87" s="2041"/>
      <c r="ES87" s="2041"/>
      <c r="ET87" s="2041"/>
      <c r="EU87" s="2041"/>
      <c r="EV87" s="2041"/>
      <c r="EW87" s="2041"/>
      <c r="EX87" s="2041"/>
      <c r="EY87" s="2041"/>
      <c r="EZ87" s="2041"/>
      <c r="FA87" s="2041"/>
      <c r="FB87" s="2041"/>
    </row>
    <row r="88" spans="2:158" s="1288" customFormat="1" ht="21.75" customHeight="1">
      <c r="B88" s="2033"/>
      <c r="C88" s="2042"/>
      <c r="D88" s="2063" t="s">
        <v>46</v>
      </c>
      <c r="E88" s="2084">
        <v>24.451088700000003</v>
      </c>
      <c r="F88" s="2085">
        <v>24.348566800000004</v>
      </c>
      <c r="G88" s="2085">
        <v>27.194397000000009</v>
      </c>
      <c r="H88" s="2085">
        <v>24.602133800000011</v>
      </c>
      <c r="I88" s="2085">
        <v>24.139205300000011</v>
      </c>
      <c r="J88" s="2085">
        <v>23.649988400000002</v>
      </c>
      <c r="K88" s="2085">
        <v>22.520644899999994</v>
      </c>
      <c r="L88" s="2085">
        <v>23.247597500000001</v>
      </c>
      <c r="M88" s="2085">
        <v>23.630419100000001</v>
      </c>
      <c r="N88" s="2085">
        <v>24.524727599999999</v>
      </c>
      <c r="O88" s="2085">
        <v>24.743298499999998</v>
      </c>
      <c r="P88" s="2091">
        <v>24.1891739</v>
      </c>
      <c r="Q88" s="995">
        <f t="shared" si="3"/>
        <v>291.24124150000006</v>
      </c>
      <c r="R88" s="1126"/>
      <c r="S88" s="1047"/>
      <c r="T88" s="1047"/>
      <c r="U88" s="1048"/>
      <c r="V88" s="1048" t="s">
        <v>45</v>
      </c>
      <c r="W88" s="1048">
        <v>2.4029229000000001</v>
      </c>
      <c r="X88" s="1048">
        <v>2.2540941999999999</v>
      </c>
      <c r="Y88" s="1048">
        <v>3.1069496999999999</v>
      </c>
      <c r="Z88" s="1048">
        <v>0.66724249999999996</v>
      </c>
      <c r="AA88" s="1048">
        <v>0.72507169999999999</v>
      </c>
      <c r="AB88" s="1048">
        <v>0.6871121</v>
      </c>
      <c r="AC88" s="1048">
        <v>0.6339494</v>
      </c>
      <c r="AD88" s="1048">
        <v>0.62158979999999997</v>
      </c>
      <c r="AE88" s="1048">
        <v>0.6171143</v>
      </c>
      <c r="AF88" s="1048">
        <v>0.71980549999999999</v>
      </c>
      <c r="AG88" s="1048">
        <v>0.66343019999999997</v>
      </c>
      <c r="AH88" s="1048">
        <v>0.74173869999999997</v>
      </c>
      <c r="AI88" s="1048">
        <v>13.841021000000001</v>
      </c>
      <c r="AJ88" s="1047"/>
      <c r="AK88" s="1047"/>
      <c r="AL88" s="1047"/>
      <c r="AM88" s="1047"/>
      <c r="AN88" s="1047"/>
      <c r="AO88" s="1047"/>
      <c r="AP88" s="1047"/>
      <c r="AQ88" s="1047"/>
      <c r="AR88" s="1047"/>
      <c r="AS88" s="1047"/>
      <c r="AT88" s="1047"/>
      <c r="AU88" s="1047"/>
      <c r="AV88" s="1047"/>
      <c r="AW88" s="1047"/>
      <c r="AX88" s="1047"/>
      <c r="AY88" s="1047"/>
      <c r="AZ88" s="1047"/>
      <c r="BA88" s="1047"/>
      <c r="BB88" s="1047"/>
      <c r="BC88" s="1047"/>
      <c r="BD88" s="2041"/>
      <c r="BE88" s="2041"/>
      <c r="BF88" s="2041"/>
      <c r="BG88" s="2041"/>
      <c r="BH88" s="2041"/>
      <c r="BI88" s="2041"/>
      <c r="BJ88" s="2041"/>
      <c r="BK88" s="2041"/>
      <c r="BL88" s="2041"/>
      <c r="BM88" s="2041"/>
      <c r="BN88" s="2041"/>
      <c r="BO88" s="2041"/>
      <c r="BP88" s="2041"/>
      <c r="BQ88" s="2041"/>
      <c r="BR88" s="2041"/>
      <c r="BS88" s="2041"/>
      <c r="BT88" s="2041"/>
      <c r="BU88" s="2041"/>
      <c r="BV88" s="2041"/>
      <c r="BW88" s="2041"/>
      <c r="BX88" s="2041"/>
      <c r="BY88" s="2041"/>
      <c r="BZ88" s="2041"/>
      <c r="CA88" s="2041"/>
      <c r="CB88" s="2041"/>
      <c r="CC88" s="2041"/>
      <c r="CD88" s="2041"/>
      <c r="CE88" s="2041"/>
      <c r="CF88" s="2041"/>
      <c r="CG88" s="2041"/>
      <c r="CH88" s="2041"/>
      <c r="CI88" s="2041"/>
      <c r="CJ88" s="2041"/>
      <c r="CK88" s="2041"/>
      <c r="CL88" s="2041"/>
      <c r="CM88" s="2041"/>
      <c r="CN88" s="2041"/>
      <c r="CO88" s="2041"/>
      <c r="CP88" s="2041"/>
      <c r="CQ88" s="2041"/>
      <c r="CR88" s="2041"/>
      <c r="CS88" s="2041"/>
      <c r="CT88" s="2041"/>
      <c r="CU88" s="2041"/>
      <c r="CV88" s="2041"/>
      <c r="CW88" s="2041"/>
      <c r="CX88" s="2041"/>
      <c r="CY88" s="2041"/>
      <c r="CZ88" s="2041"/>
      <c r="DA88" s="2041"/>
      <c r="DB88" s="2041"/>
      <c r="DC88" s="2041"/>
      <c r="DD88" s="2041"/>
      <c r="DE88" s="2041"/>
      <c r="DF88" s="2041"/>
      <c r="DG88" s="2041"/>
      <c r="DH88" s="2041"/>
      <c r="DI88" s="2041"/>
      <c r="DJ88" s="2041"/>
      <c r="DK88" s="2041"/>
      <c r="DL88" s="2041"/>
      <c r="DM88" s="2041"/>
      <c r="DN88" s="2041"/>
      <c r="DO88" s="2041"/>
      <c r="DP88" s="2041"/>
      <c r="DQ88" s="2041"/>
      <c r="DR88" s="2041"/>
      <c r="DS88" s="2041"/>
      <c r="DT88" s="2041"/>
      <c r="DU88" s="2041"/>
      <c r="DV88" s="2041"/>
      <c r="DW88" s="2041"/>
      <c r="DX88" s="2041"/>
      <c r="DY88" s="2041"/>
      <c r="DZ88" s="2041"/>
      <c r="EA88" s="2041"/>
      <c r="EB88" s="2041"/>
      <c r="EC88" s="2041"/>
      <c r="ED88" s="2041"/>
      <c r="EE88" s="2041"/>
      <c r="EF88" s="2041"/>
      <c r="EG88" s="2041"/>
      <c r="EH88" s="2041"/>
      <c r="EI88" s="2041"/>
      <c r="EJ88" s="2041"/>
      <c r="EK88" s="2041"/>
      <c r="EL88" s="2041"/>
      <c r="EM88" s="2041"/>
      <c r="EN88" s="2041"/>
      <c r="EO88" s="2041"/>
      <c r="EP88" s="2041"/>
      <c r="EQ88" s="2041"/>
      <c r="ER88" s="2041"/>
      <c r="ES88" s="2041"/>
      <c r="ET88" s="2041"/>
      <c r="EU88" s="2041"/>
      <c r="EV88" s="2041"/>
      <c r="EW88" s="2041"/>
      <c r="EX88" s="2041"/>
      <c r="EY88" s="2041"/>
      <c r="EZ88" s="2041"/>
      <c r="FA88" s="2041"/>
      <c r="FB88" s="2041"/>
    </row>
    <row r="89" spans="2:158" s="1288" customFormat="1" ht="21.75" customHeight="1">
      <c r="B89" s="2033"/>
      <c r="C89" s="2047"/>
      <c r="D89" s="2048" t="s">
        <v>48</v>
      </c>
      <c r="E89" s="73">
        <v>26.854011600000014</v>
      </c>
      <c r="F89" s="74">
        <v>26.602661000000001</v>
      </c>
      <c r="G89" s="74">
        <v>30.301346700000007</v>
      </c>
      <c r="H89" s="74">
        <v>25.269376300000015</v>
      </c>
      <c r="I89" s="74">
        <v>24.864277000000008</v>
      </c>
      <c r="J89" s="74">
        <v>24.337100500000005</v>
      </c>
      <c r="K89" s="74">
        <v>23.154594299999996</v>
      </c>
      <c r="L89" s="74">
        <v>23.869187299999993</v>
      </c>
      <c r="M89" s="74">
        <v>24.247533399999995</v>
      </c>
      <c r="N89" s="74">
        <v>25.244533099999995</v>
      </c>
      <c r="O89" s="74">
        <v>25.406728699999995</v>
      </c>
      <c r="P89" s="75">
        <v>24.930912599999996</v>
      </c>
      <c r="Q89" s="2097">
        <f t="shared" si="3"/>
        <v>305.08226250000001</v>
      </c>
      <c r="R89" s="1126"/>
      <c r="S89" s="1047"/>
      <c r="T89" s="1047"/>
      <c r="U89" s="1048"/>
      <c r="V89" s="1048" t="s">
        <v>46</v>
      </c>
      <c r="W89" s="1048">
        <v>24.451088700000003</v>
      </c>
      <c r="X89" s="1048">
        <v>24.348566800000004</v>
      </c>
      <c r="Y89" s="1048">
        <v>27.194397000000009</v>
      </c>
      <c r="Z89" s="1048">
        <v>24.602133800000011</v>
      </c>
      <c r="AA89" s="1048">
        <v>24.139205300000011</v>
      </c>
      <c r="AB89" s="1048">
        <v>23.649988400000002</v>
      </c>
      <c r="AC89" s="1048">
        <v>22.520644899999994</v>
      </c>
      <c r="AD89" s="1048">
        <v>23.247597500000001</v>
      </c>
      <c r="AE89" s="1048">
        <v>23.630419100000001</v>
      </c>
      <c r="AF89" s="1048">
        <v>24.524727599999999</v>
      </c>
      <c r="AG89" s="1048">
        <v>24.743298499999998</v>
      </c>
      <c r="AH89" s="1048">
        <v>24.1891739</v>
      </c>
      <c r="AI89" s="1048">
        <v>291.24124149999972</v>
      </c>
      <c r="AJ89" s="1047"/>
      <c r="AK89" s="1047"/>
      <c r="AL89" s="1047"/>
      <c r="AM89" s="1047"/>
      <c r="AN89" s="1047"/>
      <c r="AO89" s="1047"/>
      <c r="AP89" s="1047"/>
      <c r="AQ89" s="1047"/>
      <c r="AR89" s="1047"/>
      <c r="AS89" s="1047"/>
      <c r="AT89" s="1047"/>
      <c r="AU89" s="1047"/>
      <c r="AV89" s="1047"/>
      <c r="AW89" s="1047"/>
      <c r="AX89" s="1047"/>
      <c r="AY89" s="1047"/>
      <c r="AZ89" s="1047"/>
      <c r="BA89" s="1047"/>
      <c r="BB89" s="1047"/>
      <c r="BC89" s="1047"/>
      <c r="BD89" s="2041"/>
      <c r="BE89" s="2041"/>
      <c r="BF89" s="2041"/>
      <c r="BG89" s="2041"/>
      <c r="BH89" s="2041"/>
      <c r="BI89" s="2041"/>
      <c r="BJ89" s="2041"/>
      <c r="BK89" s="2041"/>
      <c r="BL89" s="2041"/>
      <c r="BM89" s="2041"/>
      <c r="BN89" s="2041"/>
      <c r="BO89" s="2041"/>
      <c r="BP89" s="2041"/>
      <c r="BQ89" s="2041"/>
      <c r="BR89" s="2041"/>
      <c r="BS89" s="2041"/>
      <c r="BT89" s="2041"/>
      <c r="BU89" s="2041"/>
      <c r="BV89" s="2041"/>
      <c r="BW89" s="2041"/>
      <c r="BX89" s="2041"/>
      <c r="BY89" s="2041"/>
      <c r="BZ89" s="2041"/>
      <c r="CA89" s="2041"/>
      <c r="CB89" s="2041"/>
      <c r="CC89" s="2041"/>
      <c r="CD89" s="2041"/>
      <c r="CE89" s="2041"/>
      <c r="CF89" s="2041"/>
      <c r="CG89" s="2041"/>
      <c r="CH89" s="2041"/>
      <c r="CI89" s="2041"/>
      <c r="CJ89" s="2041"/>
      <c r="CK89" s="2041"/>
      <c r="CL89" s="2041"/>
      <c r="CM89" s="2041"/>
      <c r="CN89" s="2041"/>
      <c r="CO89" s="2041"/>
      <c r="CP89" s="2041"/>
      <c r="CQ89" s="2041"/>
      <c r="CR89" s="2041"/>
      <c r="CS89" s="2041"/>
      <c r="CT89" s="2041"/>
      <c r="CU89" s="2041"/>
      <c r="CV89" s="2041"/>
      <c r="CW89" s="2041"/>
      <c r="CX89" s="2041"/>
      <c r="CY89" s="2041"/>
      <c r="CZ89" s="2041"/>
      <c r="DA89" s="2041"/>
      <c r="DB89" s="2041"/>
      <c r="DC89" s="2041"/>
      <c r="DD89" s="2041"/>
      <c r="DE89" s="2041"/>
      <c r="DF89" s="2041"/>
      <c r="DG89" s="2041"/>
      <c r="DH89" s="2041"/>
      <c r="DI89" s="2041"/>
      <c r="DJ89" s="2041"/>
      <c r="DK89" s="2041"/>
      <c r="DL89" s="2041"/>
      <c r="DM89" s="2041"/>
      <c r="DN89" s="2041"/>
      <c r="DO89" s="2041"/>
      <c r="DP89" s="2041"/>
      <c r="DQ89" s="2041"/>
      <c r="DR89" s="2041"/>
      <c r="DS89" s="2041"/>
      <c r="DT89" s="2041"/>
      <c r="DU89" s="2041"/>
      <c r="DV89" s="2041"/>
      <c r="DW89" s="2041"/>
      <c r="DX89" s="2041"/>
      <c r="DY89" s="2041"/>
      <c r="DZ89" s="2041"/>
      <c r="EA89" s="2041"/>
      <c r="EB89" s="2041"/>
      <c r="EC89" s="2041"/>
      <c r="ED89" s="2041"/>
      <c r="EE89" s="2041"/>
      <c r="EF89" s="2041"/>
      <c r="EG89" s="2041"/>
      <c r="EH89" s="2041"/>
      <c r="EI89" s="2041"/>
      <c r="EJ89" s="2041"/>
      <c r="EK89" s="2041"/>
      <c r="EL89" s="2041"/>
      <c r="EM89" s="2041"/>
      <c r="EN89" s="2041"/>
      <c r="EO89" s="2041"/>
      <c r="EP89" s="2041"/>
      <c r="EQ89" s="2041"/>
      <c r="ER89" s="2041"/>
      <c r="ES89" s="2041"/>
      <c r="ET89" s="2041"/>
      <c r="EU89" s="2041"/>
      <c r="EV89" s="2041"/>
      <c r="EW89" s="2041"/>
      <c r="EX89" s="2041"/>
      <c r="EY89" s="2041"/>
      <c r="EZ89" s="2041"/>
      <c r="FA89" s="2041"/>
      <c r="FB89" s="2041"/>
    </row>
    <row r="90" spans="2:158" s="1288" customFormat="1" ht="21.75" customHeight="1">
      <c r="B90" s="2049">
        <v>22</v>
      </c>
      <c r="C90" s="2088" t="str">
        <f>+U91</f>
        <v>Kallpa Generación S.A.</v>
      </c>
      <c r="D90" s="2059" t="s">
        <v>44</v>
      </c>
      <c r="E90" s="2064">
        <v>279.26826530000005</v>
      </c>
      <c r="F90" s="2065">
        <v>251.954183</v>
      </c>
      <c r="G90" s="2065">
        <v>241.99101560000003</v>
      </c>
      <c r="H90" s="2065">
        <v>241.42643910000001</v>
      </c>
      <c r="I90" s="2065">
        <v>279.30166869999999</v>
      </c>
      <c r="J90" s="2065">
        <v>270.2510001</v>
      </c>
      <c r="K90" s="2065">
        <v>277.4457165</v>
      </c>
      <c r="L90" s="2065">
        <v>281.20788100000004</v>
      </c>
      <c r="M90" s="2065">
        <v>268.32880540000002</v>
      </c>
      <c r="N90" s="2065">
        <v>269.6300506</v>
      </c>
      <c r="O90" s="2065">
        <v>265.91601760000003</v>
      </c>
      <c r="P90" s="2068">
        <v>273.6779611</v>
      </c>
      <c r="Q90" s="995">
        <f t="shared" si="3"/>
        <v>3200.3990040000003</v>
      </c>
      <c r="R90" s="1126"/>
      <c r="S90" s="1047"/>
      <c r="T90" s="1047"/>
      <c r="U90" s="1048"/>
      <c r="V90" s="1048" t="s">
        <v>48</v>
      </c>
      <c r="W90" s="1048">
        <v>26.854011600000014</v>
      </c>
      <c r="X90" s="1048">
        <v>26.602661000000001</v>
      </c>
      <c r="Y90" s="1048">
        <v>30.301346700000007</v>
      </c>
      <c r="Z90" s="1048">
        <v>25.269376300000015</v>
      </c>
      <c r="AA90" s="1048">
        <v>24.864277000000008</v>
      </c>
      <c r="AB90" s="1048">
        <v>24.337100500000005</v>
      </c>
      <c r="AC90" s="1048">
        <v>23.154594299999996</v>
      </c>
      <c r="AD90" s="1048">
        <v>23.869187299999993</v>
      </c>
      <c r="AE90" s="1048">
        <v>24.247533399999995</v>
      </c>
      <c r="AF90" s="1048">
        <v>25.244533099999995</v>
      </c>
      <c r="AG90" s="1048">
        <v>25.406728699999995</v>
      </c>
      <c r="AH90" s="1048">
        <v>24.930912599999996</v>
      </c>
      <c r="AI90" s="1048">
        <v>305.08226249999996</v>
      </c>
      <c r="AJ90" s="1047"/>
      <c r="AK90" s="1047"/>
      <c r="AL90" s="1047"/>
      <c r="AM90" s="1047"/>
      <c r="AN90" s="1047"/>
      <c r="AO90" s="1047"/>
      <c r="AP90" s="1047"/>
      <c r="AQ90" s="1047"/>
      <c r="AR90" s="1047"/>
      <c r="AS90" s="1047"/>
      <c r="AT90" s="1047"/>
      <c r="AU90" s="1047"/>
      <c r="AV90" s="1047"/>
      <c r="AW90" s="1047"/>
      <c r="AX90" s="1047"/>
      <c r="AY90" s="1047"/>
      <c r="AZ90" s="1047"/>
      <c r="BA90" s="1047"/>
      <c r="BB90" s="1047"/>
      <c r="BC90" s="1047"/>
      <c r="BD90" s="2041"/>
      <c r="BE90" s="2041"/>
      <c r="BF90" s="2041"/>
      <c r="BG90" s="2041"/>
      <c r="BH90" s="2041"/>
      <c r="BI90" s="2041"/>
      <c r="BJ90" s="2041"/>
      <c r="BK90" s="2041"/>
      <c r="BL90" s="2041"/>
      <c r="BM90" s="2041"/>
      <c r="BN90" s="2041"/>
      <c r="BO90" s="2041"/>
      <c r="BP90" s="2041"/>
      <c r="BQ90" s="2041"/>
      <c r="BR90" s="2041"/>
      <c r="BS90" s="2041"/>
      <c r="BT90" s="2041"/>
      <c r="BU90" s="2041"/>
      <c r="BV90" s="2041"/>
      <c r="BW90" s="2041"/>
      <c r="BX90" s="2041"/>
      <c r="BY90" s="2041"/>
      <c r="BZ90" s="2041"/>
      <c r="CA90" s="2041"/>
      <c r="CB90" s="2041"/>
      <c r="CC90" s="2041"/>
      <c r="CD90" s="2041"/>
      <c r="CE90" s="2041"/>
      <c r="CF90" s="2041"/>
      <c r="CG90" s="2041"/>
      <c r="CH90" s="2041"/>
      <c r="CI90" s="2041"/>
      <c r="CJ90" s="2041"/>
      <c r="CK90" s="2041"/>
      <c r="CL90" s="2041"/>
      <c r="CM90" s="2041"/>
      <c r="CN90" s="2041"/>
      <c r="CO90" s="2041"/>
      <c r="CP90" s="2041"/>
      <c r="CQ90" s="2041"/>
      <c r="CR90" s="2041"/>
      <c r="CS90" s="2041"/>
      <c r="CT90" s="2041"/>
      <c r="CU90" s="2041"/>
      <c r="CV90" s="2041"/>
      <c r="CW90" s="2041"/>
      <c r="CX90" s="2041"/>
      <c r="CY90" s="2041"/>
      <c r="CZ90" s="2041"/>
      <c r="DA90" s="2041"/>
      <c r="DB90" s="2041"/>
      <c r="DC90" s="2041"/>
      <c r="DD90" s="2041"/>
      <c r="DE90" s="2041"/>
      <c r="DF90" s="2041"/>
      <c r="DG90" s="2041"/>
      <c r="DH90" s="2041"/>
      <c r="DI90" s="2041"/>
      <c r="DJ90" s="2041"/>
      <c r="DK90" s="2041"/>
      <c r="DL90" s="2041"/>
      <c r="DM90" s="2041"/>
      <c r="DN90" s="2041"/>
      <c r="DO90" s="2041"/>
      <c r="DP90" s="2041"/>
      <c r="DQ90" s="2041"/>
      <c r="DR90" s="2041"/>
      <c r="DS90" s="2041"/>
      <c r="DT90" s="2041"/>
      <c r="DU90" s="2041"/>
      <c r="DV90" s="2041"/>
      <c r="DW90" s="2041"/>
      <c r="DX90" s="2041"/>
      <c r="DY90" s="2041"/>
      <c r="DZ90" s="2041"/>
      <c r="EA90" s="2041"/>
      <c r="EB90" s="2041"/>
      <c r="EC90" s="2041"/>
      <c r="ED90" s="2041"/>
      <c r="EE90" s="2041"/>
      <c r="EF90" s="2041"/>
      <c r="EG90" s="2041"/>
      <c r="EH90" s="2041"/>
      <c r="EI90" s="2041"/>
      <c r="EJ90" s="2041"/>
      <c r="EK90" s="2041"/>
      <c r="EL90" s="2041"/>
      <c r="EM90" s="2041"/>
      <c r="EN90" s="2041"/>
      <c r="EO90" s="2041"/>
      <c r="EP90" s="2041"/>
      <c r="EQ90" s="2041"/>
      <c r="ER90" s="2041"/>
      <c r="ES90" s="2041"/>
      <c r="ET90" s="2041"/>
      <c r="EU90" s="2041"/>
      <c r="EV90" s="2041"/>
      <c r="EW90" s="2041"/>
      <c r="EX90" s="2041"/>
      <c r="EY90" s="2041"/>
      <c r="EZ90" s="2041"/>
      <c r="FA90" s="2041"/>
      <c r="FB90" s="2041"/>
    </row>
    <row r="91" spans="2:158" s="1288" customFormat="1" ht="21.75" customHeight="1">
      <c r="B91" s="2033"/>
      <c r="C91" s="2042"/>
      <c r="D91" s="2063" t="s">
        <v>45</v>
      </c>
      <c r="E91" s="2087">
        <v>40.416775000000001</v>
      </c>
      <c r="F91" s="2039">
        <v>41.845293000000005</v>
      </c>
      <c r="G91" s="2039">
        <v>42.555075000000002</v>
      </c>
      <c r="H91" s="2039">
        <v>40.697144999999992</v>
      </c>
      <c r="I91" s="2039">
        <v>45.542206</v>
      </c>
      <c r="J91" s="2039">
        <v>42.764510999999999</v>
      </c>
      <c r="K91" s="2039">
        <v>47.004246000000002</v>
      </c>
      <c r="L91" s="2039">
        <v>45.265256999999991</v>
      </c>
      <c r="M91" s="2039">
        <v>42.324466000000001</v>
      </c>
      <c r="N91" s="2039">
        <v>44.479723999999997</v>
      </c>
      <c r="O91" s="2039">
        <v>43.225225000000009</v>
      </c>
      <c r="P91" s="2040">
        <v>43.988649999999993</v>
      </c>
      <c r="Q91" s="995">
        <f t="shared" si="3"/>
        <v>520.10857299999998</v>
      </c>
      <c r="R91" s="1126"/>
      <c r="S91" s="1047"/>
      <c r="T91" s="1047"/>
      <c r="U91" s="1048" t="s">
        <v>53</v>
      </c>
      <c r="V91" s="1048" t="s">
        <v>44</v>
      </c>
      <c r="W91" s="1048">
        <v>279.26826530000005</v>
      </c>
      <c r="X91" s="1048">
        <v>251.954183</v>
      </c>
      <c r="Y91" s="1048">
        <v>241.99101560000003</v>
      </c>
      <c r="Z91" s="1048">
        <v>241.42643910000001</v>
      </c>
      <c r="AA91" s="1048">
        <v>279.30166869999999</v>
      </c>
      <c r="AB91" s="1048">
        <v>270.2510001</v>
      </c>
      <c r="AC91" s="1048">
        <v>277.4457165</v>
      </c>
      <c r="AD91" s="1048">
        <v>281.20788100000004</v>
      </c>
      <c r="AE91" s="1048">
        <v>268.32880540000002</v>
      </c>
      <c r="AF91" s="1048">
        <v>269.6300506</v>
      </c>
      <c r="AG91" s="1048">
        <v>265.91601760000003</v>
      </c>
      <c r="AH91" s="1048">
        <v>273.6779611</v>
      </c>
      <c r="AI91" s="1048">
        <v>3200.3990040000003</v>
      </c>
      <c r="AJ91" s="1047"/>
      <c r="AK91" s="1047"/>
      <c r="AL91" s="1047"/>
      <c r="AM91" s="1047"/>
      <c r="AN91" s="1047"/>
      <c r="AO91" s="1047"/>
      <c r="AP91" s="1047"/>
      <c r="AQ91" s="1047"/>
      <c r="AR91" s="1047"/>
      <c r="AS91" s="1047"/>
      <c r="AT91" s="1047"/>
      <c r="AU91" s="1047"/>
      <c r="AV91" s="1047"/>
      <c r="AW91" s="1047"/>
      <c r="AX91" s="1047"/>
      <c r="AY91" s="1047"/>
      <c r="AZ91" s="1047"/>
      <c r="BA91" s="1047"/>
      <c r="BB91" s="1047"/>
      <c r="BC91" s="1047"/>
      <c r="BD91" s="2041"/>
      <c r="BE91" s="2041"/>
      <c r="BF91" s="2041"/>
      <c r="BG91" s="2041"/>
      <c r="BH91" s="2041"/>
      <c r="BI91" s="2041"/>
      <c r="BJ91" s="2041"/>
      <c r="BK91" s="2041"/>
      <c r="BL91" s="2041"/>
      <c r="BM91" s="2041"/>
      <c r="BN91" s="2041"/>
      <c r="BO91" s="2041"/>
      <c r="BP91" s="2041"/>
      <c r="BQ91" s="2041"/>
      <c r="BR91" s="2041"/>
      <c r="BS91" s="2041"/>
      <c r="BT91" s="2041"/>
      <c r="BU91" s="2041"/>
      <c r="BV91" s="2041"/>
      <c r="BW91" s="2041"/>
      <c r="BX91" s="2041"/>
      <c r="BY91" s="2041"/>
      <c r="BZ91" s="2041"/>
      <c r="CA91" s="2041"/>
      <c r="CB91" s="2041"/>
      <c r="CC91" s="2041"/>
      <c r="CD91" s="2041"/>
      <c r="CE91" s="2041"/>
      <c r="CF91" s="2041"/>
      <c r="CG91" s="2041"/>
      <c r="CH91" s="2041"/>
      <c r="CI91" s="2041"/>
      <c r="CJ91" s="2041"/>
      <c r="CK91" s="2041"/>
      <c r="CL91" s="2041"/>
      <c r="CM91" s="2041"/>
      <c r="CN91" s="2041"/>
      <c r="CO91" s="2041"/>
      <c r="CP91" s="2041"/>
      <c r="CQ91" s="2041"/>
      <c r="CR91" s="2041"/>
      <c r="CS91" s="2041"/>
      <c r="CT91" s="2041"/>
      <c r="CU91" s="2041"/>
      <c r="CV91" s="2041"/>
      <c r="CW91" s="2041"/>
      <c r="CX91" s="2041"/>
      <c r="CY91" s="2041"/>
      <c r="CZ91" s="2041"/>
      <c r="DA91" s="2041"/>
      <c r="DB91" s="2041"/>
      <c r="DC91" s="2041"/>
      <c r="DD91" s="2041"/>
      <c r="DE91" s="2041"/>
      <c r="DF91" s="2041"/>
      <c r="DG91" s="2041"/>
      <c r="DH91" s="2041"/>
      <c r="DI91" s="2041"/>
      <c r="DJ91" s="2041"/>
      <c r="DK91" s="2041"/>
      <c r="DL91" s="2041"/>
      <c r="DM91" s="2041"/>
      <c r="DN91" s="2041"/>
      <c r="DO91" s="2041"/>
      <c r="DP91" s="2041"/>
      <c r="DQ91" s="2041"/>
      <c r="DR91" s="2041"/>
      <c r="DS91" s="2041"/>
      <c r="DT91" s="2041"/>
      <c r="DU91" s="2041"/>
      <c r="DV91" s="2041"/>
      <c r="DW91" s="2041"/>
      <c r="DX91" s="2041"/>
      <c r="DY91" s="2041"/>
      <c r="DZ91" s="2041"/>
      <c r="EA91" s="2041"/>
      <c r="EB91" s="2041"/>
      <c r="EC91" s="2041"/>
      <c r="ED91" s="2041"/>
      <c r="EE91" s="2041"/>
      <c r="EF91" s="2041"/>
      <c r="EG91" s="2041"/>
      <c r="EH91" s="2041"/>
      <c r="EI91" s="2041"/>
      <c r="EJ91" s="2041"/>
      <c r="EK91" s="2041"/>
      <c r="EL91" s="2041"/>
      <c r="EM91" s="2041"/>
      <c r="EN91" s="2041"/>
      <c r="EO91" s="2041"/>
      <c r="EP91" s="2041"/>
      <c r="EQ91" s="2041"/>
      <c r="ER91" s="2041"/>
      <c r="ES91" s="2041"/>
      <c r="ET91" s="2041"/>
      <c r="EU91" s="2041"/>
      <c r="EV91" s="2041"/>
      <c r="EW91" s="2041"/>
      <c r="EX91" s="2041"/>
      <c r="EY91" s="2041"/>
      <c r="EZ91" s="2041"/>
      <c r="FA91" s="2041"/>
      <c r="FB91" s="2041"/>
    </row>
    <row r="92" spans="2:158" s="1288" customFormat="1" ht="21.75" customHeight="1">
      <c r="B92" s="2033"/>
      <c r="C92" s="2042"/>
      <c r="D92" s="2063" t="s">
        <v>46</v>
      </c>
      <c r="E92" s="2090">
        <v>124.828057</v>
      </c>
      <c r="F92" s="2085">
        <v>117.47671300000002</v>
      </c>
      <c r="G92" s="2085">
        <v>133.46222400000002</v>
      </c>
      <c r="H92" s="2085">
        <v>121.4242</v>
      </c>
      <c r="I92" s="2085">
        <v>126.27176399999999</v>
      </c>
      <c r="J92" s="2085">
        <v>122.018091</v>
      </c>
      <c r="K92" s="2085">
        <v>117.542472</v>
      </c>
      <c r="L92" s="2085">
        <v>116.94453500000002</v>
      </c>
      <c r="M92" s="2085">
        <v>121.59692300000002</v>
      </c>
      <c r="N92" s="2085">
        <v>126.63392</v>
      </c>
      <c r="O92" s="2085">
        <v>124.77949300000002</v>
      </c>
      <c r="P92" s="2091">
        <v>128.00111500000008</v>
      </c>
      <c r="Q92" s="995">
        <f t="shared" si="3"/>
        <v>1480.979507</v>
      </c>
      <c r="R92" s="1126"/>
      <c r="S92" s="1047"/>
      <c r="T92" s="1047"/>
      <c r="U92" s="1048"/>
      <c r="V92" s="1048" t="s">
        <v>45</v>
      </c>
      <c r="W92" s="1048">
        <v>40.416775000000001</v>
      </c>
      <c r="X92" s="1048">
        <v>41.845293000000005</v>
      </c>
      <c r="Y92" s="1048">
        <v>42.555075000000002</v>
      </c>
      <c r="Z92" s="1048">
        <v>40.697144999999992</v>
      </c>
      <c r="AA92" s="1048">
        <v>45.542206</v>
      </c>
      <c r="AB92" s="1048">
        <v>42.764510999999999</v>
      </c>
      <c r="AC92" s="1048">
        <v>47.004246000000002</v>
      </c>
      <c r="AD92" s="1048">
        <v>45.265256999999991</v>
      </c>
      <c r="AE92" s="1048">
        <v>42.324466000000001</v>
      </c>
      <c r="AF92" s="1048">
        <v>44.479723999999997</v>
      </c>
      <c r="AG92" s="1048">
        <v>43.225225000000009</v>
      </c>
      <c r="AH92" s="1048">
        <v>43.988649999999993</v>
      </c>
      <c r="AI92" s="1048">
        <v>520.10857299999998</v>
      </c>
      <c r="AJ92" s="1047"/>
      <c r="AK92" s="1047"/>
      <c r="AL92" s="1047"/>
      <c r="AM92" s="1047"/>
      <c r="AN92" s="1047"/>
      <c r="AO92" s="1047"/>
      <c r="AP92" s="1047"/>
      <c r="AQ92" s="1047"/>
      <c r="AR92" s="1047"/>
      <c r="AS92" s="1047"/>
      <c r="AT92" s="1047"/>
      <c r="AU92" s="1047"/>
      <c r="AV92" s="1047"/>
      <c r="AW92" s="1047"/>
      <c r="AX92" s="1047"/>
      <c r="AY92" s="1047"/>
      <c r="AZ92" s="1047"/>
      <c r="BA92" s="1047"/>
      <c r="BB92" s="1047"/>
      <c r="BC92" s="1047"/>
      <c r="BD92" s="2041"/>
      <c r="BE92" s="2041"/>
      <c r="BF92" s="2041"/>
      <c r="BG92" s="2041"/>
      <c r="BH92" s="2041"/>
      <c r="BI92" s="2041"/>
      <c r="BJ92" s="2041"/>
      <c r="BK92" s="2041"/>
      <c r="BL92" s="2041"/>
      <c r="BM92" s="2041"/>
      <c r="BN92" s="2041"/>
      <c r="BO92" s="2041"/>
      <c r="BP92" s="2041"/>
      <c r="BQ92" s="2041"/>
      <c r="BR92" s="2041"/>
      <c r="BS92" s="2041"/>
      <c r="BT92" s="2041"/>
      <c r="BU92" s="2041"/>
      <c r="BV92" s="2041"/>
      <c r="BW92" s="2041"/>
      <c r="BX92" s="2041"/>
      <c r="BY92" s="2041"/>
      <c r="BZ92" s="2041"/>
      <c r="CA92" s="2041"/>
      <c r="CB92" s="2041"/>
      <c r="CC92" s="2041"/>
      <c r="CD92" s="2041"/>
      <c r="CE92" s="2041"/>
      <c r="CF92" s="2041"/>
      <c r="CG92" s="2041"/>
      <c r="CH92" s="2041"/>
      <c r="CI92" s="2041"/>
      <c r="CJ92" s="2041"/>
      <c r="CK92" s="2041"/>
      <c r="CL92" s="2041"/>
      <c r="CM92" s="2041"/>
      <c r="CN92" s="2041"/>
      <c r="CO92" s="2041"/>
      <c r="CP92" s="2041"/>
      <c r="CQ92" s="2041"/>
      <c r="CR92" s="2041"/>
      <c r="CS92" s="2041"/>
      <c r="CT92" s="2041"/>
      <c r="CU92" s="2041"/>
      <c r="CV92" s="2041"/>
      <c r="CW92" s="2041"/>
      <c r="CX92" s="2041"/>
      <c r="CY92" s="2041"/>
      <c r="CZ92" s="2041"/>
      <c r="DA92" s="2041"/>
      <c r="DB92" s="2041"/>
      <c r="DC92" s="2041"/>
      <c r="DD92" s="2041"/>
      <c r="DE92" s="2041"/>
      <c r="DF92" s="2041"/>
      <c r="DG92" s="2041"/>
      <c r="DH92" s="2041"/>
      <c r="DI92" s="2041"/>
      <c r="DJ92" s="2041"/>
      <c r="DK92" s="2041"/>
      <c r="DL92" s="2041"/>
      <c r="DM92" s="2041"/>
      <c r="DN92" s="2041"/>
      <c r="DO92" s="2041"/>
      <c r="DP92" s="2041"/>
      <c r="DQ92" s="2041"/>
      <c r="DR92" s="2041"/>
      <c r="DS92" s="2041"/>
      <c r="DT92" s="2041"/>
      <c r="DU92" s="2041"/>
      <c r="DV92" s="2041"/>
      <c r="DW92" s="2041"/>
      <c r="DX92" s="2041"/>
      <c r="DY92" s="2041"/>
      <c r="DZ92" s="2041"/>
      <c r="EA92" s="2041"/>
      <c r="EB92" s="2041"/>
      <c r="EC92" s="2041"/>
      <c r="ED92" s="2041"/>
      <c r="EE92" s="2041"/>
      <c r="EF92" s="2041"/>
      <c r="EG92" s="2041"/>
      <c r="EH92" s="2041"/>
      <c r="EI92" s="2041"/>
      <c r="EJ92" s="2041"/>
      <c r="EK92" s="2041"/>
      <c r="EL92" s="2041"/>
      <c r="EM92" s="2041"/>
      <c r="EN92" s="2041"/>
      <c r="EO92" s="2041"/>
      <c r="EP92" s="2041"/>
      <c r="EQ92" s="2041"/>
      <c r="ER92" s="2041"/>
      <c r="ES92" s="2041"/>
      <c r="ET92" s="2041"/>
      <c r="EU92" s="2041"/>
      <c r="EV92" s="2041"/>
      <c r="EW92" s="2041"/>
      <c r="EX92" s="2041"/>
      <c r="EY92" s="2041"/>
      <c r="EZ92" s="2041"/>
      <c r="FA92" s="2041"/>
      <c r="FB92" s="2041"/>
    </row>
    <row r="93" spans="2:158" s="1288" customFormat="1" ht="21.75" customHeight="1">
      <c r="B93" s="2033"/>
      <c r="C93" s="2047"/>
      <c r="D93" s="2048" t="s">
        <v>48</v>
      </c>
      <c r="E93" s="386">
        <v>444.51309729999974</v>
      </c>
      <c r="F93" s="74">
        <v>411.2761890000001</v>
      </c>
      <c r="G93" s="74">
        <v>418.00831459999978</v>
      </c>
      <c r="H93" s="74">
        <v>403.54778409999994</v>
      </c>
      <c r="I93" s="74">
        <v>451.11563869999998</v>
      </c>
      <c r="J93" s="74">
        <v>435.03360210000039</v>
      </c>
      <c r="K93" s="74">
        <v>441.99243449999983</v>
      </c>
      <c r="L93" s="74">
        <v>443.41767299999998</v>
      </c>
      <c r="M93" s="74">
        <v>432.25019439999983</v>
      </c>
      <c r="N93" s="74">
        <v>440.74369459999986</v>
      </c>
      <c r="O93" s="74">
        <v>433.9207356</v>
      </c>
      <c r="P93" s="75">
        <v>445.66772610000004</v>
      </c>
      <c r="Q93" s="1004">
        <f t="shared" si="3"/>
        <v>5201.4870839999994</v>
      </c>
      <c r="R93" s="1126"/>
      <c r="S93" s="1047"/>
      <c r="T93" s="1047"/>
      <c r="U93" s="1048"/>
      <c r="V93" s="1048" t="s">
        <v>46</v>
      </c>
      <c r="W93" s="1048">
        <v>124.828057</v>
      </c>
      <c r="X93" s="1048">
        <v>117.47671300000002</v>
      </c>
      <c r="Y93" s="1048">
        <v>133.46222400000002</v>
      </c>
      <c r="Z93" s="1048">
        <v>121.4242</v>
      </c>
      <c r="AA93" s="1048">
        <v>126.27176399999999</v>
      </c>
      <c r="AB93" s="1048">
        <v>122.018091</v>
      </c>
      <c r="AC93" s="1048">
        <v>117.542472</v>
      </c>
      <c r="AD93" s="1048">
        <v>116.94453500000002</v>
      </c>
      <c r="AE93" s="1048">
        <v>121.59692300000002</v>
      </c>
      <c r="AF93" s="1048">
        <v>126.63392</v>
      </c>
      <c r="AG93" s="1048">
        <v>124.77949300000002</v>
      </c>
      <c r="AH93" s="1048">
        <v>128.00111500000008</v>
      </c>
      <c r="AI93" s="1048">
        <v>1480.979506999998</v>
      </c>
      <c r="AJ93" s="1047"/>
      <c r="AK93" s="1047"/>
      <c r="AL93" s="1047"/>
      <c r="AM93" s="1047"/>
      <c r="AN93" s="1047"/>
      <c r="AO93" s="1047"/>
      <c r="AP93" s="1047"/>
      <c r="AQ93" s="1047"/>
      <c r="AR93" s="1047"/>
      <c r="AS93" s="1047"/>
      <c r="AT93" s="1047"/>
      <c r="AU93" s="1047"/>
      <c r="AV93" s="1047"/>
      <c r="AW93" s="1047"/>
      <c r="AX93" s="1047"/>
      <c r="AY93" s="1047"/>
      <c r="AZ93" s="1047"/>
      <c r="BA93" s="1047"/>
      <c r="BB93" s="1047"/>
      <c r="BC93" s="1047"/>
      <c r="BD93" s="2041"/>
      <c r="BE93" s="2041"/>
      <c r="BF93" s="2041"/>
      <c r="BG93" s="2041"/>
      <c r="BH93" s="2041"/>
      <c r="BI93" s="2041"/>
      <c r="BJ93" s="2041"/>
      <c r="BK93" s="2041"/>
      <c r="BL93" s="2041"/>
      <c r="BM93" s="2041"/>
      <c r="BN93" s="2041"/>
      <c r="BO93" s="2041"/>
      <c r="BP93" s="2041"/>
      <c r="BQ93" s="2041"/>
      <c r="BR93" s="2041"/>
      <c r="BS93" s="2041"/>
      <c r="BT93" s="2041"/>
      <c r="BU93" s="2041"/>
      <c r="BV93" s="2041"/>
      <c r="BW93" s="2041"/>
      <c r="BX93" s="2041"/>
      <c r="BY93" s="2041"/>
      <c r="BZ93" s="2041"/>
      <c r="CA93" s="2041"/>
      <c r="CB93" s="2041"/>
      <c r="CC93" s="2041"/>
      <c r="CD93" s="2041"/>
      <c r="CE93" s="2041"/>
      <c r="CF93" s="2041"/>
      <c r="CG93" s="2041"/>
      <c r="CH93" s="2041"/>
      <c r="CI93" s="2041"/>
      <c r="CJ93" s="2041"/>
      <c r="CK93" s="2041"/>
      <c r="CL93" s="2041"/>
      <c r="CM93" s="2041"/>
      <c r="CN93" s="2041"/>
      <c r="CO93" s="2041"/>
      <c r="CP93" s="2041"/>
      <c r="CQ93" s="2041"/>
      <c r="CR93" s="2041"/>
      <c r="CS93" s="2041"/>
      <c r="CT93" s="2041"/>
      <c r="CU93" s="2041"/>
      <c r="CV93" s="2041"/>
      <c r="CW93" s="2041"/>
      <c r="CX93" s="2041"/>
      <c r="CY93" s="2041"/>
      <c r="CZ93" s="2041"/>
      <c r="DA93" s="2041"/>
      <c r="DB93" s="2041"/>
      <c r="DC93" s="2041"/>
      <c r="DD93" s="2041"/>
      <c r="DE93" s="2041"/>
      <c r="DF93" s="2041"/>
      <c r="DG93" s="2041"/>
      <c r="DH93" s="2041"/>
      <c r="DI93" s="2041"/>
      <c r="DJ93" s="2041"/>
      <c r="DK93" s="2041"/>
      <c r="DL93" s="2041"/>
      <c r="DM93" s="2041"/>
      <c r="DN93" s="2041"/>
      <c r="DO93" s="2041"/>
      <c r="DP93" s="2041"/>
      <c r="DQ93" s="2041"/>
      <c r="DR93" s="2041"/>
      <c r="DS93" s="2041"/>
      <c r="DT93" s="2041"/>
      <c r="DU93" s="2041"/>
      <c r="DV93" s="2041"/>
      <c r="DW93" s="2041"/>
      <c r="DX93" s="2041"/>
      <c r="DY93" s="2041"/>
      <c r="DZ93" s="2041"/>
      <c r="EA93" s="2041"/>
      <c r="EB93" s="2041"/>
      <c r="EC93" s="2041"/>
      <c r="ED93" s="2041"/>
      <c r="EE93" s="2041"/>
      <c r="EF93" s="2041"/>
      <c r="EG93" s="2041"/>
      <c r="EH93" s="2041"/>
      <c r="EI93" s="2041"/>
      <c r="EJ93" s="2041"/>
      <c r="EK93" s="2041"/>
      <c r="EL93" s="2041"/>
      <c r="EM93" s="2041"/>
      <c r="EN93" s="2041"/>
      <c r="EO93" s="2041"/>
      <c r="EP93" s="2041"/>
      <c r="EQ93" s="2041"/>
      <c r="ER93" s="2041"/>
      <c r="ES93" s="2041"/>
      <c r="ET93" s="2041"/>
      <c r="EU93" s="2041"/>
      <c r="EV93" s="2041"/>
      <c r="EW93" s="2041"/>
      <c r="EX93" s="2041"/>
      <c r="EY93" s="2041"/>
      <c r="EZ93" s="2041"/>
      <c r="FA93" s="2041"/>
      <c r="FB93" s="2041"/>
    </row>
    <row r="94" spans="2:158" s="1288" customFormat="1" ht="21.75" customHeight="1">
      <c r="B94" s="2049">
        <v>23</v>
      </c>
      <c r="C94" s="2088" t="str">
        <f>+U95</f>
        <v>La Virgen S.A.C.</v>
      </c>
      <c r="D94" s="2059" t="s">
        <v>44</v>
      </c>
      <c r="E94" s="2069"/>
      <c r="F94" s="2071"/>
      <c r="G94" s="2071"/>
      <c r="H94" s="2071"/>
      <c r="I94" s="2071"/>
      <c r="J94" s="2071"/>
      <c r="K94" s="2071"/>
      <c r="L94" s="2071"/>
      <c r="M94" s="2071"/>
      <c r="N94" s="2071"/>
      <c r="O94" s="2071"/>
      <c r="P94" s="2072"/>
      <c r="Q94" s="995">
        <f t="shared" si="3"/>
        <v>0</v>
      </c>
      <c r="R94" s="1126"/>
      <c r="S94" s="1047"/>
      <c r="T94" s="1047"/>
      <c r="U94" s="1048"/>
      <c r="V94" s="1048" t="s">
        <v>48</v>
      </c>
      <c r="W94" s="1048">
        <v>444.51309729999974</v>
      </c>
      <c r="X94" s="1048">
        <v>411.2761890000001</v>
      </c>
      <c r="Y94" s="1048">
        <v>418.00831459999978</v>
      </c>
      <c r="Z94" s="1048">
        <v>403.54778409999994</v>
      </c>
      <c r="AA94" s="1048">
        <v>451.11563869999998</v>
      </c>
      <c r="AB94" s="1048">
        <v>435.03360210000039</v>
      </c>
      <c r="AC94" s="1048">
        <v>441.99243449999983</v>
      </c>
      <c r="AD94" s="1048">
        <v>443.41767299999998</v>
      </c>
      <c r="AE94" s="1048">
        <v>432.25019439999983</v>
      </c>
      <c r="AF94" s="1048">
        <v>440.74369459999986</v>
      </c>
      <c r="AG94" s="1048">
        <v>433.9207356</v>
      </c>
      <c r="AH94" s="1048">
        <v>445.66772610000004</v>
      </c>
      <c r="AI94" s="1048">
        <v>5201.4870840000058</v>
      </c>
      <c r="AJ94" s="1047"/>
      <c r="AK94" s="1047"/>
      <c r="AL94" s="1047"/>
      <c r="AM94" s="1047"/>
      <c r="AN94" s="1047"/>
      <c r="AO94" s="1047"/>
      <c r="AP94" s="1047"/>
      <c r="AQ94" s="1047"/>
      <c r="AR94" s="1047"/>
      <c r="AS94" s="1047"/>
      <c r="AT94" s="1047"/>
      <c r="AU94" s="1047"/>
      <c r="AV94" s="1047"/>
      <c r="AW94" s="1047"/>
      <c r="AX94" s="1047"/>
      <c r="AY94" s="1047"/>
      <c r="AZ94" s="1047"/>
      <c r="BA94" s="1047"/>
      <c r="BB94" s="1047"/>
      <c r="BC94" s="1047"/>
      <c r="BD94" s="2041"/>
      <c r="BE94" s="2041"/>
      <c r="BF94" s="2041"/>
      <c r="BG94" s="2041"/>
      <c r="BH94" s="2041"/>
      <c r="BI94" s="2041"/>
      <c r="BJ94" s="2041"/>
      <c r="BK94" s="2041"/>
      <c r="BL94" s="2041"/>
      <c r="BM94" s="2041"/>
      <c r="BN94" s="2041"/>
      <c r="BO94" s="2041"/>
      <c r="BP94" s="2041"/>
      <c r="BQ94" s="2041"/>
      <c r="BR94" s="2041"/>
      <c r="BS94" s="2041"/>
      <c r="BT94" s="2041"/>
      <c r="BU94" s="2041"/>
      <c r="BV94" s="2041"/>
      <c r="BW94" s="2041"/>
      <c r="BX94" s="2041"/>
      <c r="BY94" s="2041"/>
      <c r="BZ94" s="2041"/>
      <c r="CA94" s="2041"/>
      <c r="CB94" s="2041"/>
      <c r="CC94" s="2041"/>
      <c r="CD94" s="2041"/>
      <c r="CE94" s="2041"/>
      <c r="CF94" s="2041"/>
      <c r="CG94" s="2041"/>
      <c r="CH94" s="2041"/>
      <c r="CI94" s="2041"/>
      <c r="CJ94" s="2041"/>
      <c r="CK94" s="2041"/>
      <c r="CL94" s="2041"/>
      <c r="CM94" s="2041"/>
      <c r="CN94" s="2041"/>
      <c r="CO94" s="2041"/>
      <c r="CP94" s="2041"/>
      <c r="CQ94" s="2041"/>
      <c r="CR94" s="2041"/>
      <c r="CS94" s="2041"/>
      <c r="CT94" s="2041"/>
      <c r="CU94" s="2041"/>
      <c r="CV94" s="2041"/>
      <c r="CW94" s="2041"/>
      <c r="CX94" s="2041"/>
      <c r="CY94" s="2041"/>
      <c r="CZ94" s="2041"/>
      <c r="DA94" s="2041"/>
      <c r="DB94" s="2041"/>
      <c r="DC94" s="2041"/>
      <c r="DD94" s="2041"/>
      <c r="DE94" s="2041"/>
      <c r="DF94" s="2041"/>
      <c r="DG94" s="2041"/>
      <c r="DH94" s="2041"/>
      <c r="DI94" s="2041"/>
      <c r="DJ94" s="2041"/>
      <c r="DK94" s="2041"/>
      <c r="DL94" s="2041"/>
      <c r="DM94" s="2041"/>
      <c r="DN94" s="2041"/>
      <c r="DO94" s="2041"/>
      <c r="DP94" s="2041"/>
      <c r="DQ94" s="2041"/>
      <c r="DR94" s="2041"/>
      <c r="DS94" s="2041"/>
      <c r="DT94" s="2041"/>
      <c r="DU94" s="2041"/>
      <c r="DV94" s="2041"/>
      <c r="DW94" s="2041"/>
      <c r="DX94" s="2041"/>
      <c r="DY94" s="2041"/>
      <c r="DZ94" s="2041"/>
      <c r="EA94" s="2041"/>
      <c r="EB94" s="2041"/>
      <c r="EC94" s="2041"/>
      <c r="ED94" s="2041"/>
      <c r="EE94" s="2041"/>
      <c r="EF94" s="2041"/>
      <c r="EG94" s="2041"/>
      <c r="EH94" s="2041"/>
      <c r="EI94" s="2041"/>
      <c r="EJ94" s="2041"/>
      <c r="EK94" s="2041"/>
      <c r="EL94" s="2041"/>
      <c r="EM94" s="2041"/>
      <c r="EN94" s="2041"/>
      <c r="EO94" s="2041"/>
      <c r="EP94" s="2041"/>
      <c r="EQ94" s="2041"/>
      <c r="ER94" s="2041"/>
      <c r="ES94" s="2041"/>
      <c r="ET94" s="2041"/>
      <c r="EU94" s="2041"/>
      <c r="EV94" s="2041"/>
      <c r="EW94" s="2041"/>
      <c r="EX94" s="2041"/>
      <c r="EY94" s="2041"/>
      <c r="EZ94" s="2041"/>
      <c r="FA94" s="2041"/>
      <c r="FB94" s="2041"/>
    </row>
    <row r="95" spans="2:158" s="1288" customFormat="1" ht="21.75" customHeight="1">
      <c r="B95" s="2033"/>
      <c r="C95" s="2042"/>
      <c r="D95" s="2063" t="s">
        <v>45</v>
      </c>
      <c r="E95" s="2087">
        <v>0.75858500000000006</v>
      </c>
      <c r="F95" s="2039">
        <v>0.2678874</v>
      </c>
      <c r="G95" s="2039">
        <v>0.42291180000000006</v>
      </c>
      <c r="H95" s="2039">
        <v>0.47631860000000004</v>
      </c>
      <c r="I95" s="2039">
        <v>0.42161720000000003</v>
      </c>
      <c r="J95" s="2039">
        <v>0.33232079999999997</v>
      </c>
      <c r="K95" s="2039">
        <v>0.36192079999999999</v>
      </c>
      <c r="L95" s="2039">
        <v>0.44215649999999995</v>
      </c>
      <c r="M95" s="2039">
        <v>0.51700970000000002</v>
      </c>
      <c r="N95" s="2039">
        <v>0.56513440000000004</v>
      </c>
      <c r="O95" s="2039">
        <v>0.58657510000000002</v>
      </c>
      <c r="P95" s="2040">
        <v>0.54263050000000002</v>
      </c>
      <c r="Q95" s="995">
        <f t="shared" si="3"/>
        <v>5.6950678000000003</v>
      </c>
      <c r="R95" s="1126"/>
      <c r="S95" s="1047"/>
      <c r="T95" s="1047"/>
      <c r="U95" s="1048" t="s">
        <v>337</v>
      </c>
      <c r="V95" s="1048" t="s">
        <v>44</v>
      </c>
      <c r="W95" s="1048"/>
      <c r="X95" s="1048"/>
      <c r="Y95" s="1048"/>
      <c r="Z95" s="1048"/>
      <c r="AA95" s="1048"/>
      <c r="AB95" s="1048"/>
      <c r="AC95" s="1048"/>
      <c r="AD95" s="1048"/>
      <c r="AE95" s="1048"/>
      <c r="AF95" s="1048"/>
      <c r="AG95" s="1048"/>
      <c r="AH95" s="1048"/>
      <c r="AI95" s="1048"/>
      <c r="AJ95" s="1047"/>
      <c r="AK95" s="1047"/>
      <c r="AL95" s="1047"/>
      <c r="AM95" s="1047"/>
      <c r="AN95" s="1047"/>
      <c r="AO95" s="1047"/>
      <c r="AP95" s="1047"/>
      <c r="AQ95" s="1047"/>
      <c r="AR95" s="1047"/>
      <c r="AS95" s="1047"/>
      <c r="AT95" s="1047"/>
      <c r="AU95" s="1047"/>
      <c r="AV95" s="1047"/>
      <c r="AW95" s="1047"/>
      <c r="AX95" s="1047"/>
      <c r="AY95" s="1047"/>
      <c r="AZ95" s="1047"/>
      <c r="BA95" s="1047"/>
      <c r="BB95" s="1047"/>
      <c r="BC95" s="1047"/>
      <c r="BD95" s="2041"/>
      <c r="BE95" s="2041"/>
      <c r="BF95" s="2041"/>
      <c r="BG95" s="2041"/>
      <c r="BH95" s="2041"/>
      <c r="BI95" s="2041"/>
      <c r="BJ95" s="2041"/>
      <c r="BK95" s="2041"/>
      <c r="BL95" s="2041"/>
      <c r="BM95" s="2041"/>
      <c r="BN95" s="2041"/>
      <c r="BO95" s="2041"/>
      <c r="BP95" s="2041"/>
      <c r="BQ95" s="2041"/>
      <c r="BR95" s="2041"/>
      <c r="BS95" s="2041"/>
      <c r="BT95" s="2041"/>
      <c r="BU95" s="2041"/>
      <c r="BV95" s="2041"/>
      <c r="BW95" s="2041"/>
      <c r="BX95" s="2041"/>
      <c r="BY95" s="2041"/>
      <c r="BZ95" s="2041"/>
      <c r="CA95" s="2041"/>
      <c r="CB95" s="2041"/>
      <c r="CC95" s="2041"/>
      <c r="CD95" s="2041"/>
      <c r="CE95" s="2041"/>
      <c r="CF95" s="2041"/>
      <c r="CG95" s="2041"/>
      <c r="CH95" s="2041"/>
      <c r="CI95" s="2041"/>
      <c r="CJ95" s="2041"/>
      <c r="CK95" s="2041"/>
      <c r="CL95" s="2041"/>
      <c r="CM95" s="2041"/>
      <c r="CN95" s="2041"/>
      <c r="CO95" s="2041"/>
      <c r="CP95" s="2041"/>
      <c r="CQ95" s="2041"/>
      <c r="CR95" s="2041"/>
      <c r="CS95" s="2041"/>
      <c r="CT95" s="2041"/>
      <c r="CU95" s="2041"/>
      <c r="CV95" s="2041"/>
      <c r="CW95" s="2041"/>
      <c r="CX95" s="2041"/>
      <c r="CY95" s="2041"/>
      <c r="CZ95" s="2041"/>
      <c r="DA95" s="2041"/>
      <c r="DB95" s="2041"/>
      <c r="DC95" s="2041"/>
      <c r="DD95" s="2041"/>
      <c r="DE95" s="2041"/>
      <c r="DF95" s="2041"/>
      <c r="DG95" s="2041"/>
      <c r="DH95" s="2041"/>
      <c r="DI95" s="2041"/>
      <c r="DJ95" s="2041"/>
      <c r="DK95" s="2041"/>
      <c r="DL95" s="2041"/>
      <c r="DM95" s="2041"/>
      <c r="DN95" s="2041"/>
      <c r="DO95" s="2041"/>
      <c r="DP95" s="2041"/>
      <c r="DQ95" s="2041"/>
      <c r="DR95" s="2041"/>
      <c r="DS95" s="2041"/>
      <c r="DT95" s="2041"/>
      <c r="DU95" s="2041"/>
      <c r="DV95" s="2041"/>
      <c r="DW95" s="2041"/>
      <c r="DX95" s="2041"/>
      <c r="DY95" s="2041"/>
      <c r="DZ95" s="2041"/>
      <c r="EA95" s="2041"/>
      <c r="EB95" s="2041"/>
      <c r="EC95" s="2041"/>
      <c r="ED95" s="2041"/>
      <c r="EE95" s="2041"/>
      <c r="EF95" s="2041"/>
      <c r="EG95" s="2041"/>
      <c r="EH95" s="2041"/>
      <c r="EI95" s="2041"/>
      <c r="EJ95" s="2041"/>
      <c r="EK95" s="2041"/>
      <c r="EL95" s="2041"/>
      <c r="EM95" s="2041"/>
      <c r="EN95" s="2041"/>
      <c r="EO95" s="2041"/>
      <c r="EP95" s="2041"/>
      <c r="EQ95" s="2041"/>
      <c r="ER95" s="2041"/>
      <c r="ES95" s="2041"/>
      <c r="ET95" s="2041"/>
      <c r="EU95" s="2041"/>
      <c r="EV95" s="2041"/>
      <c r="EW95" s="2041"/>
      <c r="EX95" s="2041"/>
      <c r="EY95" s="2041"/>
      <c r="EZ95" s="2041"/>
      <c r="FA95" s="2041"/>
      <c r="FB95" s="2041"/>
    </row>
    <row r="96" spans="2:158" s="1288" customFormat="1" ht="21.75" customHeight="1">
      <c r="B96" s="2033"/>
      <c r="C96" s="2042"/>
      <c r="D96" s="2063" t="s">
        <v>46</v>
      </c>
      <c r="E96" s="2084">
        <v>1.1604677999999999</v>
      </c>
      <c r="F96" s="2085">
        <v>1.0825046</v>
      </c>
      <c r="G96" s="2085">
        <v>1.2397453999999999</v>
      </c>
      <c r="H96" s="2085">
        <v>1.1448935</v>
      </c>
      <c r="I96" s="2085">
        <v>1.0966665</v>
      </c>
      <c r="J96" s="2085">
        <v>1.0657265</v>
      </c>
      <c r="K96" s="2085">
        <v>1.2144260999999998</v>
      </c>
      <c r="L96" s="2085">
        <v>1.1643306</v>
      </c>
      <c r="M96" s="2085">
        <v>1.0228533</v>
      </c>
      <c r="N96" s="2085">
        <v>1.0402873000000001</v>
      </c>
      <c r="O96" s="2085">
        <v>1.1169316999999999</v>
      </c>
      <c r="P96" s="2091">
        <v>1.1395447000000001</v>
      </c>
      <c r="Q96" s="72">
        <f t="shared" si="3"/>
        <v>13.488378000000001</v>
      </c>
      <c r="R96" s="1126"/>
      <c r="S96" s="1047"/>
      <c r="T96" s="1047"/>
      <c r="U96" s="1048"/>
      <c r="V96" s="1048" t="s">
        <v>45</v>
      </c>
      <c r="W96" s="1048">
        <v>0.75858500000000006</v>
      </c>
      <c r="X96" s="1048">
        <v>0.2678874</v>
      </c>
      <c r="Y96" s="1048">
        <v>0.42291180000000006</v>
      </c>
      <c r="Z96" s="1048">
        <v>0.47631860000000004</v>
      </c>
      <c r="AA96" s="1048">
        <v>0.42161720000000003</v>
      </c>
      <c r="AB96" s="1048">
        <v>0.33232079999999997</v>
      </c>
      <c r="AC96" s="1048">
        <v>0.36192079999999999</v>
      </c>
      <c r="AD96" s="1048">
        <v>0.44215649999999995</v>
      </c>
      <c r="AE96" s="1048">
        <v>0.51700970000000002</v>
      </c>
      <c r="AF96" s="1048">
        <v>0.56513440000000004</v>
      </c>
      <c r="AG96" s="1048">
        <v>0.58657510000000002</v>
      </c>
      <c r="AH96" s="1048">
        <v>0.54263050000000002</v>
      </c>
      <c r="AI96" s="1048">
        <v>5.6950678000000003</v>
      </c>
      <c r="AJ96" s="1047"/>
      <c r="AK96" s="1047"/>
      <c r="AL96" s="1047"/>
      <c r="AM96" s="1047"/>
      <c r="AN96" s="1047"/>
      <c r="AO96" s="1047"/>
      <c r="AP96" s="1047"/>
      <c r="AQ96" s="1047"/>
      <c r="AR96" s="1047"/>
      <c r="AS96" s="1047"/>
      <c r="AT96" s="1047"/>
      <c r="AU96" s="1047"/>
      <c r="AV96" s="1047"/>
      <c r="AW96" s="1047"/>
      <c r="AX96" s="1047"/>
      <c r="AY96" s="1047"/>
      <c r="AZ96" s="1047"/>
      <c r="BA96" s="1047"/>
      <c r="BB96" s="1047"/>
      <c r="BC96" s="1047"/>
      <c r="BD96" s="2041"/>
      <c r="BE96" s="2041"/>
      <c r="BF96" s="2041"/>
      <c r="BG96" s="2041"/>
      <c r="BH96" s="2041"/>
      <c r="BI96" s="2041"/>
      <c r="BJ96" s="2041"/>
      <c r="BK96" s="2041"/>
      <c r="BL96" s="2041"/>
      <c r="BM96" s="2041"/>
      <c r="BN96" s="2041"/>
      <c r="BO96" s="2041"/>
      <c r="BP96" s="2041"/>
      <c r="BQ96" s="2041"/>
      <c r="BR96" s="2041"/>
      <c r="BS96" s="2041"/>
      <c r="BT96" s="2041"/>
      <c r="BU96" s="2041"/>
      <c r="BV96" s="2041"/>
      <c r="BW96" s="2041"/>
      <c r="BX96" s="2041"/>
      <c r="BY96" s="2041"/>
      <c r="BZ96" s="2041"/>
      <c r="CA96" s="2041"/>
      <c r="CB96" s="2041"/>
      <c r="CC96" s="2041"/>
      <c r="CD96" s="2041"/>
      <c r="CE96" s="2041"/>
      <c r="CF96" s="2041"/>
      <c r="CG96" s="2041"/>
      <c r="CH96" s="2041"/>
      <c r="CI96" s="2041"/>
      <c r="CJ96" s="2041"/>
      <c r="CK96" s="2041"/>
      <c r="CL96" s="2041"/>
      <c r="CM96" s="2041"/>
      <c r="CN96" s="2041"/>
      <c r="CO96" s="2041"/>
      <c r="CP96" s="2041"/>
      <c r="CQ96" s="2041"/>
      <c r="CR96" s="2041"/>
      <c r="CS96" s="2041"/>
      <c r="CT96" s="2041"/>
      <c r="CU96" s="2041"/>
      <c r="CV96" s="2041"/>
      <c r="CW96" s="2041"/>
      <c r="CX96" s="2041"/>
      <c r="CY96" s="2041"/>
      <c r="CZ96" s="2041"/>
      <c r="DA96" s="2041"/>
      <c r="DB96" s="2041"/>
      <c r="DC96" s="2041"/>
      <c r="DD96" s="2041"/>
      <c r="DE96" s="2041"/>
      <c r="DF96" s="2041"/>
      <c r="DG96" s="2041"/>
      <c r="DH96" s="2041"/>
      <c r="DI96" s="2041"/>
      <c r="DJ96" s="2041"/>
      <c r="DK96" s="2041"/>
      <c r="DL96" s="2041"/>
      <c r="DM96" s="2041"/>
      <c r="DN96" s="2041"/>
      <c r="DO96" s="2041"/>
      <c r="DP96" s="2041"/>
      <c r="DQ96" s="2041"/>
      <c r="DR96" s="2041"/>
      <c r="DS96" s="2041"/>
      <c r="DT96" s="2041"/>
      <c r="DU96" s="2041"/>
      <c r="DV96" s="2041"/>
      <c r="DW96" s="2041"/>
      <c r="DX96" s="2041"/>
      <c r="DY96" s="2041"/>
      <c r="DZ96" s="2041"/>
      <c r="EA96" s="2041"/>
      <c r="EB96" s="2041"/>
      <c r="EC96" s="2041"/>
      <c r="ED96" s="2041"/>
      <c r="EE96" s="2041"/>
      <c r="EF96" s="2041"/>
      <c r="EG96" s="2041"/>
      <c r="EH96" s="2041"/>
      <c r="EI96" s="2041"/>
      <c r="EJ96" s="2041"/>
      <c r="EK96" s="2041"/>
      <c r="EL96" s="2041"/>
      <c r="EM96" s="2041"/>
      <c r="EN96" s="2041"/>
      <c r="EO96" s="2041"/>
      <c r="EP96" s="2041"/>
      <c r="EQ96" s="2041"/>
      <c r="ER96" s="2041"/>
      <c r="ES96" s="2041"/>
      <c r="ET96" s="2041"/>
      <c r="EU96" s="2041"/>
      <c r="EV96" s="2041"/>
      <c r="EW96" s="2041"/>
      <c r="EX96" s="2041"/>
      <c r="EY96" s="2041"/>
      <c r="EZ96" s="2041"/>
      <c r="FA96" s="2041"/>
      <c r="FB96" s="2041"/>
    </row>
    <row r="97" spans="2:158" s="1288" customFormat="1" ht="21.75" customHeight="1">
      <c r="B97" s="2033"/>
      <c r="C97" s="2047"/>
      <c r="D97" s="2048" t="s">
        <v>48</v>
      </c>
      <c r="E97" s="386">
        <v>1.9190528</v>
      </c>
      <c r="F97" s="74">
        <v>1.350392</v>
      </c>
      <c r="G97" s="74">
        <v>1.6626571999999999</v>
      </c>
      <c r="H97" s="74">
        <v>1.6212120999999999</v>
      </c>
      <c r="I97" s="74">
        <v>1.5182837</v>
      </c>
      <c r="J97" s="74">
        <v>1.3980473</v>
      </c>
      <c r="K97" s="74">
        <v>1.5763468999999999</v>
      </c>
      <c r="L97" s="74">
        <v>1.6064871000000001</v>
      </c>
      <c r="M97" s="74">
        <v>1.5398629999999998</v>
      </c>
      <c r="N97" s="74">
        <v>1.6054217</v>
      </c>
      <c r="O97" s="74">
        <v>1.7035068</v>
      </c>
      <c r="P97" s="75">
        <v>1.6821752000000001</v>
      </c>
      <c r="Q97" s="1004">
        <f t="shared" si="3"/>
        <v>19.183445800000001</v>
      </c>
      <c r="R97" s="1126"/>
      <c r="S97" s="1047"/>
      <c r="T97" s="1151"/>
      <c r="U97" s="1048"/>
      <c r="V97" s="1048" t="s">
        <v>46</v>
      </c>
      <c r="W97" s="1048">
        <v>1.1604677999999999</v>
      </c>
      <c r="X97" s="1048">
        <v>1.0825046</v>
      </c>
      <c r="Y97" s="1048">
        <v>1.2397453999999999</v>
      </c>
      <c r="Z97" s="1048">
        <v>1.1448935</v>
      </c>
      <c r="AA97" s="1048">
        <v>1.0966665</v>
      </c>
      <c r="AB97" s="1048">
        <v>1.0657265</v>
      </c>
      <c r="AC97" s="1048">
        <v>1.2144260999999998</v>
      </c>
      <c r="AD97" s="1048">
        <v>1.1643306</v>
      </c>
      <c r="AE97" s="1048">
        <v>1.0228533</v>
      </c>
      <c r="AF97" s="1048">
        <v>1.0402873000000001</v>
      </c>
      <c r="AG97" s="1048">
        <v>1.1169316999999999</v>
      </c>
      <c r="AH97" s="1048">
        <v>1.1395447000000001</v>
      </c>
      <c r="AI97" s="1048">
        <v>13.488378000000004</v>
      </c>
      <c r="AJ97" s="1047"/>
      <c r="AK97" s="1047"/>
      <c r="AL97" s="1047"/>
      <c r="AM97" s="1047"/>
      <c r="AN97" s="1047"/>
      <c r="AO97" s="1047"/>
      <c r="AP97" s="1047"/>
      <c r="AQ97" s="1047"/>
      <c r="AR97" s="1047"/>
      <c r="AS97" s="1047"/>
      <c r="AT97" s="1047"/>
      <c r="AU97" s="1047"/>
      <c r="AV97" s="1047"/>
      <c r="AW97" s="1047"/>
      <c r="AX97" s="1047"/>
      <c r="AY97" s="1047"/>
      <c r="AZ97" s="1047"/>
      <c r="BA97" s="1047"/>
      <c r="BB97" s="1047"/>
      <c r="BC97" s="1047"/>
      <c r="BD97" s="2041"/>
      <c r="BE97" s="2041"/>
      <c r="BF97" s="2041"/>
      <c r="BG97" s="2041"/>
      <c r="BH97" s="2041"/>
      <c r="BI97" s="2041"/>
      <c r="BJ97" s="2041"/>
      <c r="BK97" s="2041"/>
      <c r="BL97" s="2041"/>
      <c r="BM97" s="2041"/>
      <c r="BN97" s="2041"/>
      <c r="BO97" s="2041"/>
      <c r="BP97" s="2041"/>
      <c r="BQ97" s="2041"/>
      <c r="BR97" s="2041"/>
      <c r="BS97" s="2041"/>
      <c r="BT97" s="2041"/>
      <c r="BU97" s="2041"/>
      <c r="BV97" s="2041"/>
      <c r="BW97" s="2041"/>
      <c r="BX97" s="2041"/>
      <c r="BY97" s="2041"/>
      <c r="BZ97" s="2041"/>
      <c r="CA97" s="2041"/>
      <c r="CB97" s="2041"/>
      <c r="CC97" s="2041"/>
      <c r="CD97" s="2041"/>
      <c r="CE97" s="2041"/>
      <c r="CF97" s="2041"/>
      <c r="CG97" s="2041"/>
      <c r="CH97" s="2041"/>
      <c r="CI97" s="2041"/>
      <c r="CJ97" s="2041"/>
      <c r="CK97" s="2041"/>
      <c r="CL97" s="2041"/>
      <c r="CM97" s="2041"/>
      <c r="CN97" s="2041"/>
      <c r="CO97" s="2041"/>
      <c r="CP97" s="2041"/>
      <c r="CQ97" s="2041"/>
      <c r="CR97" s="2041"/>
      <c r="CS97" s="2041"/>
      <c r="CT97" s="2041"/>
      <c r="CU97" s="2041"/>
      <c r="CV97" s="2041"/>
      <c r="CW97" s="2041"/>
      <c r="CX97" s="2041"/>
      <c r="CY97" s="2041"/>
      <c r="CZ97" s="2041"/>
      <c r="DA97" s="2041"/>
      <c r="DB97" s="2041"/>
      <c r="DC97" s="2041"/>
      <c r="DD97" s="2041"/>
      <c r="DE97" s="2041"/>
      <c r="DF97" s="2041"/>
      <c r="DG97" s="2041"/>
      <c r="DH97" s="2041"/>
      <c r="DI97" s="2041"/>
      <c r="DJ97" s="2041"/>
      <c r="DK97" s="2041"/>
      <c r="DL97" s="2041"/>
      <c r="DM97" s="2041"/>
      <c r="DN97" s="2041"/>
      <c r="DO97" s="2041"/>
      <c r="DP97" s="2041"/>
      <c r="DQ97" s="2041"/>
      <c r="DR97" s="2041"/>
      <c r="DS97" s="2041"/>
      <c r="DT97" s="2041"/>
      <c r="DU97" s="2041"/>
      <c r="DV97" s="2041"/>
      <c r="DW97" s="2041"/>
      <c r="DX97" s="2041"/>
      <c r="DY97" s="2041"/>
      <c r="DZ97" s="2041"/>
      <c r="EA97" s="2041"/>
      <c r="EB97" s="2041"/>
      <c r="EC97" s="2041"/>
      <c r="ED97" s="2041"/>
      <c r="EE97" s="2041"/>
      <c r="EF97" s="2041"/>
      <c r="EG97" s="2041"/>
      <c r="EH97" s="2041"/>
      <c r="EI97" s="2041"/>
      <c r="EJ97" s="2041"/>
      <c r="EK97" s="2041"/>
      <c r="EL97" s="2041"/>
      <c r="EM97" s="2041"/>
      <c r="EN97" s="2041"/>
      <c r="EO97" s="2041"/>
      <c r="EP97" s="2041"/>
      <c r="EQ97" s="2041"/>
      <c r="ER97" s="2041"/>
      <c r="ES97" s="2041"/>
      <c r="ET97" s="2041"/>
      <c r="EU97" s="2041"/>
      <c r="EV97" s="2041"/>
      <c r="EW97" s="2041"/>
      <c r="EX97" s="2041"/>
      <c r="EY97" s="2041"/>
      <c r="EZ97" s="2041"/>
      <c r="FA97" s="2041"/>
      <c r="FB97" s="2041"/>
    </row>
    <row r="98" spans="2:158" s="1288" customFormat="1" ht="21.75" customHeight="1">
      <c r="B98" s="2049">
        <v>24</v>
      </c>
      <c r="C98" s="2088" t="str">
        <f>+U99</f>
        <v>Orazul Energy Perú S.A.</v>
      </c>
      <c r="D98" s="2059" t="s">
        <v>44</v>
      </c>
      <c r="E98" s="2095">
        <v>28.680531299999998</v>
      </c>
      <c r="F98" s="2039">
        <v>25.728328900000001</v>
      </c>
      <c r="G98" s="2039">
        <v>22.579512399999999</v>
      </c>
      <c r="H98" s="2039">
        <v>23.157509099999999</v>
      </c>
      <c r="I98" s="2039">
        <v>30.879516299999999</v>
      </c>
      <c r="J98" s="2039">
        <v>29.180209399999999</v>
      </c>
      <c r="K98" s="2039">
        <v>30.527577399999998</v>
      </c>
      <c r="L98" s="2039">
        <v>29.229396699999999</v>
      </c>
      <c r="M98" s="2039">
        <v>27.640519099999999</v>
      </c>
      <c r="N98" s="2039">
        <v>25.175228000000001</v>
      </c>
      <c r="O98" s="2039">
        <v>31.089606</v>
      </c>
      <c r="P98" s="2040">
        <v>28.3239275</v>
      </c>
      <c r="Q98" s="995">
        <f t="shared" si="3"/>
        <v>332.19186210000004</v>
      </c>
      <c r="R98" s="1126"/>
      <c r="S98" s="1047"/>
      <c r="T98" s="1128"/>
      <c r="U98" s="1048"/>
      <c r="V98" s="1048" t="s">
        <v>48</v>
      </c>
      <c r="W98" s="1048">
        <v>1.9190528</v>
      </c>
      <c r="X98" s="1048">
        <v>1.350392</v>
      </c>
      <c r="Y98" s="1048">
        <v>1.6626571999999999</v>
      </c>
      <c r="Z98" s="1048">
        <v>1.6212120999999999</v>
      </c>
      <c r="AA98" s="1048">
        <v>1.5182837</v>
      </c>
      <c r="AB98" s="1048">
        <v>1.3980473</v>
      </c>
      <c r="AC98" s="1048">
        <v>1.5763468999999999</v>
      </c>
      <c r="AD98" s="1048">
        <v>1.6064871000000001</v>
      </c>
      <c r="AE98" s="1048">
        <v>1.5398629999999998</v>
      </c>
      <c r="AF98" s="1048">
        <v>1.6054217</v>
      </c>
      <c r="AG98" s="1048">
        <v>1.7035068</v>
      </c>
      <c r="AH98" s="1048">
        <v>1.6821752000000001</v>
      </c>
      <c r="AI98" s="1048">
        <v>19.183445800000005</v>
      </c>
      <c r="AJ98" s="1047"/>
      <c r="AK98" s="1047"/>
      <c r="AL98" s="1047"/>
      <c r="AM98" s="1047"/>
      <c r="AN98" s="1047"/>
      <c r="AO98" s="1047"/>
      <c r="AP98" s="1047"/>
      <c r="AQ98" s="1047"/>
      <c r="AR98" s="1047"/>
      <c r="AS98" s="1047"/>
      <c r="AT98" s="1047"/>
      <c r="AU98" s="1047"/>
      <c r="AV98" s="1047"/>
      <c r="AW98" s="1047"/>
      <c r="AX98" s="1047"/>
      <c r="AY98" s="1047"/>
      <c r="AZ98" s="1047"/>
      <c r="BA98" s="1047"/>
      <c r="BB98" s="1047"/>
      <c r="BC98" s="1047"/>
      <c r="BD98" s="2041"/>
      <c r="BE98" s="2041"/>
      <c r="BF98" s="2041"/>
      <c r="BG98" s="2041"/>
      <c r="BH98" s="2041"/>
      <c r="BI98" s="2041"/>
      <c r="BJ98" s="2041"/>
      <c r="BK98" s="2041"/>
      <c r="BL98" s="2041"/>
      <c r="BM98" s="2041"/>
      <c r="BN98" s="2041"/>
      <c r="BO98" s="2041"/>
      <c r="BP98" s="2041"/>
      <c r="BQ98" s="2041"/>
      <c r="BR98" s="2041"/>
      <c r="BS98" s="2041"/>
      <c r="BT98" s="2041"/>
      <c r="BU98" s="2041"/>
      <c r="BV98" s="2041"/>
      <c r="BW98" s="2041"/>
      <c r="BX98" s="2041"/>
      <c r="BY98" s="2041"/>
      <c r="BZ98" s="2041"/>
      <c r="CA98" s="2041"/>
      <c r="CB98" s="2041"/>
      <c r="CC98" s="2041"/>
      <c r="CD98" s="2041"/>
      <c r="CE98" s="2041"/>
      <c r="CF98" s="2041"/>
      <c r="CG98" s="2041"/>
      <c r="CH98" s="2041"/>
      <c r="CI98" s="2041"/>
      <c r="CJ98" s="2041"/>
      <c r="CK98" s="2041"/>
      <c r="CL98" s="2041"/>
      <c r="CM98" s="2041"/>
      <c r="CN98" s="2041"/>
      <c r="CO98" s="2041"/>
      <c r="CP98" s="2041"/>
      <c r="CQ98" s="2041"/>
      <c r="CR98" s="2041"/>
      <c r="CS98" s="2041"/>
      <c r="CT98" s="2041"/>
      <c r="CU98" s="2041"/>
      <c r="CV98" s="2041"/>
      <c r="CW98" s="2041"/>
      <c r="CX98" s="2041"/>
      <c r="CY98" s="2041"/>
      <c r="CZ98" s="2041"/>
      <c r="DA98" s="2041"/>
      <c r="DB98" s="2041"/>
      <c r="DC98" s="2041"/>
      <c r="DD98" s="2041"/>
      <c r="DE98" s="2041"/>
      <c r="DF98" s="2041"/>
      <c r="DG98" s="2041"/>
      <c r="DH98" s="2041"/>
      <c r="DI98" s="2041"/>
      <c r="DJ98" s="2041"/>
      <c r="DK98" s="2041"/>
      <c r="DL98" s="2041"/>
      <c r="DM98" s="2041"/>
      <c r="DN98" s="2041"/>
      <c r="DO98" s="2041"/>
      <c r="DP98" s="2041"/>
      <c r="DQ98" s="2041"/>
      <c r="DR98" s="2041"/>
      <c r="DS98" s="2041"/>
      <c r="DT98" s="2041"/>
      <c r="DU98" s="2041"/>
      <c r="DV98" s="2041"/>
      <c r="DW98" s="2041"/>
      <c r="DX98" s="2041"/>
      <c r="DY98" s="2041"/>
      <c r="DZ98" s="2041"/>
      <c r="EA98" s="2041"/>
      <c r="EB98" s="2041"/>
      <c r="EC98" s="2041"/>
      <c r="ED98" s="2041"/>
      <c r="EE98" s="2041"/>
      <c r="EF98" s="2041"/>
      <c r="EG98" s="2041"/>
      <c r="EH98" s="2041"/>
      <c r="EI98" s="2041"/>
      <c r="EJ98" s="2041"/>
      <c r="EK98" s="2041"/>
      <c r="EL98" s="2041"/>
      <c r="EM98" s="2041"/>
      <c r="EN98" s="2041"/>
      <c r="EO98" s="2041"/>
      <c r="EP98" s="2041"/>
      <c r="EQ98" s="2041"/>
      <c r="ER98" s="2041"/>
      <c r="ES98" s="2041"/>
      <c r="ET98" s="2041"/>
      <c r="EU98" s="2041"/>
      <c r="EV98" s="2041"/>
      <c r="EW98" s="2041"/>
      <c r="EX98" s="2041"/>
      <c r="EY98" s="2041"/>
      <c r="EZ98" s="2041"/>
      <c r="FA98" s="2041"/>
      <c r="FB98" s="2041"/>
    </row>
    <row r="99" spans="2:158" s="1288" customFormat="1" ht="21.75" customHeight="1">
      <c r="B99" s="2033"/>
      <c r="C99" s="2042"/>
      <c r="D99" s="2063" t="s">
        <v>45</v>
      </c>
      <c r="E99" s="2099"/>
      <c r="F99" s="2082"/>
      <c r="G99" s="2082"/>
      <c r="H99" s="2082"/>
      <c r="I99" s="2082"/>
      <c r="J99" s="2082"/>
      <c r="K99" s="2082"/>
      <c r="L99" s="2082"/>
      <c r="M99" s="2082"/>
      <c r="N99" s="2082"/>
      <c r="O99" s="2082"/>
      <c r="P99" s="2100"/>
      <c r="Q99" s="72">
        <f t="shared" si="3"/>
        <v>0</v>
      </c>
      <c r="R99" s="1126"/>
      <c r="S99" s="1047"/>
      <c r="T99" s="1047"/>
      <c r="U99" s="1048" t="s">
        <v>297</v>
      </c>
      <c r="V99" s="1048" t="s">
        <v>44</v>
      </c>
      <c r="W99" s="1048">
        <v>28.680531299999998</v>
      </c>
      <c r="X99" s="1048">
        <v>25.728328900000001</v>
      </c>
      <c r="Y99" s="1048">
        <v>22.579512399999999</v>
      </c>
      <c r="Z99" s="1048">
        <v>23.157509099999999</v>
      </c>
      <c r="AA99" s="1048">
        <v>30.879516299999999</v>
      </c>
      <c r="AB99" s="1048">
        <v>29.180209399999999</v>
      </c>
      <c r="AC99" s="1048">
        <v>30.527577399999998</v>
      </c>
      <c r="AD99" s="1048">
        <v>29.229396699999999</v>
      </c>
      <c r="AE99" s="1048">
        <v>27.640519099999999</v>
      </c>
      <c r="AF99" s="1048">
        <v>25.175228000000001</v>
      </c>
      <c r="AG99" s="1048">
        <v>31.089606</v>
      </c>
      <c r="AH99" s="1048">
        <v>28.3239275</v>
      </c>
      <c r="AI99" s="1048">
        <v>332.19186209999998</v>
      </c>
      <c r="AJ99" s="1047"/>
      <c r="AK99" s="1047"/>
      <c r="AL99" s="1047"/>
      <c r="AM99" s="1047"/>
      <c r="AN99" s="1047"/>
      <c r="AO99" s="1047"/>
      <c r="AP99" s="1047"/>
      <c r="AQ99" s="1047"/>
      <c r="AR99" s="1047"/>
      <c r="AS99" s="1047"/>
      <c r="AT99" s="1047"/>
      <c r="AU99" s="1047"/>
      <c r="AV99" s="1047"/>
      <c r="AW99" s="1047"/>
      <c r="AX99" s="1047"/>
      <c r="AY99" s="1047"/>
      <c r="AZ99" s="1047"/>
      <c r="BA99" s="1047"/>
      <c r="BB99" s="1047"/>
      <c r="BC99" s="1047"/>
      <c r="BD99" s="2041"/>
      <c r="BE99" s="2041"/>
      <c r="BF99" s="2041"/>
      <c r="BG99" s="2041"/>
      <c r="BH99" s="2041"/>
      <c r="BI99" s="2041"/>
      <c r="BJ99" s="2041"/>
      <c r="BK99" s="2041"/>
      <c r="BL99" s="2041"/>
      <c r="BM99" s="2041"/>
      <c r="BN99" s="2041"/>
      <c r="BO99" s="2041"/>
      <c r="BP99" s="2041"/>
      <c r="BQ99" s="2041"/>
      <c r="BR99" s="2041"/>
      <c r="BS99" s="2041"/>
      <c r="BT99" s="2041"/>
      <c r="BU99" s="2041"/>
      <c r="BV99" s="2041"/>
      <c r="BW99" s="2041"/>
      <c r="BX99" s="2041"/>
      <c r="BY99" s="2041"/>
      <c r="BZ99" s="2041"/>
      <c r="CA99" s="2041"/>
      <c r="CB99" s="2041"/>
      <c r="CC99" s="2041"/>
      <c r="CD99" s="2041"/>
      <c r="CE99" s="2041"/>
      <c r="CF99" s="2041"/>
      <c r="CG99" s="2041"/>
      <c r="CH99" s="2041"/>
      <c r="CI99" s="2041"/>
      <c r="CJ99" s="2041"/>
      <c r="CK99" s="2041"/>
      <c r="CL99" s="2041"/>
      <c r="CM99" s="2041"/>
      <c r="CN99" s="2041"/>
      <c r="CO99" s="2041"/>
      <c r="CP99" s="2041"/>
      <c r="CQ99" s="2041"/>
      <c r="CR99" s="2041"/>
      <c r="CS99" s="2041"/>
      <c r="CT99" s="2041"/>
      <c r="CU99" s="2041"/>
      <c r="CV99" s="2041"/>
      <c r="CW99" s="2041"/>
      <c r="CX99" s="2041"/>
      <c r="CY99" s="2041"/>
      <c r="CZ99" s="2041"/>
      <c r="DA99" s="2041"/>
      <c r="DB99" s="2041"/>
      <c r="DC99" s="2041"/>
      <c r="DD99" s="2041"/>
      <c r="DE99" s="2041"/>
      <c r="DF99" s="2041"/>
      <c r="DG99" s="2041"/>
      <c r="DH99" s="2041"/>
      <c r="DI99" s="2041"/>
      <c r="DJ99" s="2041"/>
      <c r="DK99" s="2041"/>
      <c r="DL99" s="2041"/>
      <c r="DM99" s="2041"/>
      <c r="DN99" s="2041"/>
      <c r="DO99" s="2041"/>
      <c r="DP99" s="2041"/>
      <c r="DQ99" s="2041"/>
      <c r="DR99" s="2041"/>
      <c r="DS99" s="2041"/>
      <c r="DT99" s="2041"/>
      <c r="DU99" s="2041"/>
      <c r="DV99" s="2041"/>
      <c r="DW99" s="2041"/>
      <c r="DX99" s="2041"/>
      <c r="DY99" s="2041"/>
      <c r="DZ99" s="2041"/>
      <c r="EA99" s="2041"/>
      <c r="EB99" s="2041"/>
      <c r="EC99" s="2041"/>
      <c r="ED99" s="2041"/>
      <c r="EE99" s="2041"/>
      <c r="EF99" s="2041"/>
      <c r="EG99" s="2041"/>
      <c r="EH99" s="2041"/>
      <c r="EI99" s="2041"/>
      <c r="EJ99" s="2041"/>
      <c r="EK99" s="2041"/>
      <c r="EL99" s="2041"/>
      <c r="EM99" s="2041"/>
      <c r="EN99" s="2041"/>
      <c r="EO99" s="2041"/>
      <c r="EP99" s="2041"/>
      <c r="EQ99" s="2041"/>
      <c r="ER99" s="2041"/>
      <c r="ES99" s="2041"/>
      <c r="ET99" s="2041"/>
      <c r="EU99" s="2041"/>
      <c r="EV99" s="2041"/>
      <c r="EW99" s="2041"/>
      <c r="EX99" s="2041"/>
      <c r="EY99" s="2041"/>
      <c r="EZ99" s="2041"/>
      <c r="FA99" s="2041"/>
      <c r="FB99" s="2041"/>
    </row>
    <row r="100" spans="2:158" s="1288" customFormat="1" ht="21.75" customHeight="1">
      <c r="B100" s="2033"/>
      <c r="C100" s="2042"/>
      <c r="D100" s="2063" t="s">
        <v>46</v>
      </c>
      <c r="E100" s="2101">
        <v>1.661403</v>
      </c>
      <c r="F100" s="2102">
        <v>1.6676170000000001</v>
      </c>
      <c r="G100" s="2102">
        <v>2.1222780000000001</v>
      </c>
      <c r="H100" s="2102">
        <v>2.0905460000000002</v>
      </c>
      <c r="I100" s="2102">
        <v>2.3803610000000002</v>
      </c>
      <c r="J100" s="2102">
        <v>2.2146889999999999</v>
      </c>
      <c r="K100" s="2102">
        <v>2.2882600000000002</v>
      </c>
      <c r="L100" s="2102">
        <v>2.1842350000000001</v>
      </c>
      <c r="M100" s="2102">
        <v>2.086233</v>
      </c>
      <c r="N100" s="2102">
        <v>2.1911280000000004</v>
      </c>
      <c r="O100" s="2102">
        <v>2.2263590000000004</v>
      </c>
      <c r="P100" s="2103">
        <v>2.1164909999999999</v>
      </c>
      <c r="Q100" s="72">
        <f t="shared" si="3"/>
        <v>25.229600000000001</v>
      </c>
      <c r="R100" s="1126"/>
      <c r="S100" s="1047"/>
      <c r="T100" s="1047"/>
      <c r="U100" s="1048"/>
      <c r="V100" s="1048" t="s">
        <v>45</v>
      </c>
      <c r="W100" s="1048"/>
      <c r="X100" s="1048"/>
      <c r="Y100" s="1048"/>
      <c r="Z100" s="1048"/>
      <c r="AA100" s="1048"/>
      <c r="AB100" s="1048"/>
      <c r="AC100" s="1048"/>
      <c r="AD100" s="1048"/>
      <c r="AE100" s="1048"/>
      <c r="AF100" s="1048"/>
      <c r="AG100" s="1048"/>
      <c r="AH100" s="1048"/>
      <c r="AI100" s="1048"/>
      <c r="AJ100" s="1047"/>
      <c r="AK100" s="1047"/>
      <c r="AL100" s="1047"/>
      <c r="AM100" s="1047"/>
      <c r="AN100" s="1047"/>
      <c r="AO100" s="1047"/>
      <c r="AP100" s="1047"/>
      <c r="AQ100" s="1047"/>
      <c r="AR100" s="1047"/>
      <c r="AS100" s="1047"/>
      <c r="AT100" s="1047"/>
      <c r="AU100" s="1047"/>
      <c r="AV100" s="1047"/>
      <c r="AW100" s="1047"/>
      <c r="AX100" s="1047"/>
      <c r="AY100" s="1047"/>
      <c r="AZ100" s="1047"/>
      <c r="BA100" s="1047"/>
      <c r="BB100" s="1047"/>
      <c r="BC100" s="1047"/>
      <c r="BD100" s="2041"/>
      <c r="BE100" s="2041"/>
      <c r="BF100" s="2041"/>
      <c r="BG100" s="2041"/>
      <c r="BH100" s="2041"/>
      <c r="BI100" s="2041"/>
      <c r="BJ100" s="2041"/>
      <c r="BK100" s="2041"/>
      <c r="BL100" s="2041"/>
      <c r="BM100" s="2041"/>
      <c r="BN100" s="2041"/>
      <c r="BO100" s="2041"/>
      <c r="BP100" s="2041"/>
      <c r="BQ100" s="2041"/>
      <c r="BR100" s="2041"/>
      <c r="BS100" s="2041"/>
      <c r="BT100" s="2041"/>
      <c r="BU100" s="2041"/>
      <c r="BV100" s="2041"/>
      <c r="BW100" s="2041"/>
      <c r="BX100" s="2041"/>
      <c r="BY100" s="2041"/>
      <c r="BZ100" s="2041"/>
      <c r="CA100" s="2041"/>
      <c r="CB100" s="2041"/>
      <c r="CC100" s="2041"/>
      <c r="CD100" s="2041"/>
      <c r="CE100" s="2041"/>
      <c r="CF100" s="2041"/>
      <c r="CG100" s="2041"/>
      <c r="CH100" s="2041"/>
      <c r="CI100" s="2041"/>
      <c r="CJ100" s="2041"/>
      <c r="CK100" s="2041"/>
      <c r="CL100" s="2041"/>
      <c r="CM100" s="2041"/>
      <c r="CN100" s="2041"/>
      <c r="CO100" s="2041"/>
      <c r="CP100" s="2041"/>
      <c r="CQ100" s="2041"/>
      <c r="CR100" s="2041"/>
      <c r="CS100" s="2041"/>
      <c r="CT100" s="2041"/>
      <c r="CU100" s="2041"/>
      <c r="CV100" s="2041"/>
      <c r="CW100" s="2041"/>
      <c r="CX100" s="2041"/>
      <c r="CY100" s="2041"/>
      <c r="CZ100" s="2041"/>
      <c r="DA100" s="2041"/>
      <c r="DB100" s="2041"/>
      <c r="DC100" s="2041"/>
      <c r="DD100" s="2041"/>
      <c r="DE100" s="2041"/>
      <c r="DF100" s="2041"/>
      <c r="DG100" s="2041"/>
      <c r="DH100" s="2041"/>
      <c r="DI100" s="2041"/>
      <c r="DJ100" s="2041"/>
      <c r="DK100" s="2041"/>
      <c r="DL100" s="2041"/>
      <c r="DM100" s="2041"/>
      <c r="DN100" s="2041"/>
      <c r="DO100" s="2041"/>
      <c r="DP100" s="2041"/>
      <c r="DQ100" s="2041"/>
      <c r="DR100" s="2041"/>
      <c r="DS100" s="2041"/>
      <c r="DT100" s="2041"/>
      <c r="DU100" s="2041"/>
      <c r="DV100" s="2041"/>
      <c r="DW100" s="2041"/>
      <c r="DX100" s="2041"/>
      <c r="DY100" s="2041"/>
      <c r="DZ100" s="2041"/>
      <c r="EA100" s="2041"/>
      <c r="EB100" s="2041"/>
      <c r="EC100" s="2041"/>
      <c r="ED100" s="2041"/>
      <c r="EE100" s="2041"/>
      <c r="EF100" s="2041"/>
      <c r="EG100" s="2041"/>
      <c r="EH100" s="2041"/>
      <c r="EI100" s="2041"/>
      <c r="EJ100" s="2041"/>
      <c r="EK100" s="2041"/>
      <c r="EL100" s="2041"/>
      <c r="EM100" s="2041"/>
      <c r="EN100" s="2041"/>
      <c r="EO100" s="2041"/>
      <c r="EP100" s="2041"/>
      <c r="EQ100" s="2041"/>
      <c r="ER100" s="2041"/>
      <c r="ES100" s="2041"/>
      <c r="ET100" s="2041"/>
      <c r="EU100" s="2041"/>
      <c r="EV100" s="2041"/>
      <c r="EW100" s="2041"/>
      <c r="EX100" s="2041"/>
      <c r="EY100" s="2041"/>
      <c r="EZ100" s="2041"/>
      <c r="FA100" s="2041"/>
      <c r="FB100" s="2041"/>
    </row>
    <row r="101" spans="2:158" s="1288" customFormat="1" ht="21.75" customHeight="1">
      <c r="B101" s="2033"/>
      <c r="C101" s="2047"/>
      <c r="D101" s="2048" t="s">
        <v>48</v>
      </c>
      <c r="E101" s="386">
        <v>30.341934300000002</v>
      </c>
      <c r="F101" s="74">
        <v>27.395945900000001</v>
      </c>
      <c r="G101" s="74">
        <v>24.701790399999997</v>
      </c>
      <c r="H101" s="74">
        <v>25.248055099999998</v>
      </c>
      <c r="I101" s="74">
        <v>33.259877299999992</v>
      </c>
      <c r="J101" s="74">
        <v>31.394898400000002</v>
      </c>
      <c r="K101" s="74">
        <v>32.815837399999992</v>
      </c>
      <c r="L101" s="74">
        <v>31.4136317</v>
      </c>
      <c r="M101" s="74">
        <v>29.726752100000002</v>
      </c>
      <c r="N101" s="74">
        <v>27.366356</v>
      </c>
      <c r="O101" s="74">
        <v>33.315965000000006</v>
      </c>
      <c r="P101" s="75">
        <v>30.4404185</v>
      </c>
      <c r="Q101" s="1004">
        <f t="shared" si="3"/>
        <v>357.42146210000004</v>
      </c>
      <c r="R101" s="1126"/>
      <c r="S101" s="1047"/>
      <c r="T101" s="1047"/>
      <c r="U101" s="1048"/>
      <c r="V101" s="1048" t="s">
        <v>46</v>
      </c>
      <c r="W101" s="1048">
        <v>1.661403</v>
      </c>
      <c r="X101" s="1048">
        <v>1.6676170000000001</v>
      </c>
      <c r="Y101" s="1048">
        <v>2.1222780000000001</v>
      </c>
      <c r="Z101" s="1048">
        <v>2.0905460000000002</v>
      </c>
      <c r="AA101" s="1048">
        <v>2.3803610000000002</v>
      </c>
      <c r="AB101" s="1048">
        <v>2.2146889999999999</v>
      </c>
      <c r="AC101" s="1048">
        <v>2.2882600000000002</v>
      </c>
      <c r="AD101" s="1048">
        <v>2.1842350000000001</v>
      </c>
      <c r="AE101" s="1048">
        <v>2.086233</v>
      </c>
      <c r="AF101" s="1048">
        <v>2.1911280000000004</v>
      </c>
      <c r="AG101" s="1048">
        <v>2.2263590000000004</v>
      </c>
      <c r="AH101" s="1048">
        <v>2.1164909999999999</v>
      </c>
      <c r="AI101" s="1048">
        <v>25.229599999999998</v>
      </c>
      <c r="AJ101" s="1047"/>
      <c r="AK101" s="1047"/>
      <c r="AL101" s="1047"/>
      <c r="AM101" s="1047"/>
      <c r="AN101" s="1047"/>
      <c r="AO101" s="1047"/>
      <c r="AP101" s="1047"/>
      <c r="AQ101" s="1047"/>
      <c r="AR101" s="1047"/>
      <c r="AS101" s="1047"/>
      <c r="AT101" s="1047"/>
      <c r="AU101" s="1047"/>
      <c r="AV101" s="1047"/>
      <c r="AW101" s="1047"/>
      <c r="AX101" s="1047"/>
      <c r="AY101" s="1047"/>
      <c r="AZ101" s="1047"/>
      <c r="BA101" s="1047"/>
      <c r="BB101" s="1047"/>
      <c r="BC101" s="1047"/>
      <c r="BD101" s="2041"/>
      <c r="BE101" s="2041"/>
      <c r="BF101" s="2041"/>
      <c r="BG101" s="2041"/>
      <c r="BH101" s="2041"/>
      <c r="BI101" s="2041"/>
      <c r="BJ101" s="2041"/>
      <c r="BK101" s="2041"/>
      <c r="BL101" s="2041"/>
      <c r="BM101" s="2041"/>
      <c r="BN101" s="2041"/>
      <c r="BO101" s="2041"/>
      <c r="BP101" s="2041"/>
      <c r="BQ101" s="2041"/>
      <c r="BR101" s="2041"/>
      <c r="BS101" s="2041"/>
      <c r="BT101" s="2041"/>
      <c r="BU101" s="2041"/>
      <c r="BV101" s="2041"/>
      <c r="BW101" s="2041"/>
      <c r="BX101" s="2041"/>
      <c r="BY101" s="2041"/>
      <c r="BZ101" s="2041"/>
      <c r="CA101" s="2041"/>
      <c r="CB101" s="2041"/>
      <c r="CC101" s="2041"/>
      <c r="CD101" s="2041"/>
      <c r="CE101" s="2041"/>
      <c r="CF101" s="2041"/>
      <c r="CG101" s="2041"/>
      <c r="CH101" s="2041"/>
      <c r="CI101" s="2041"/>
      <c r="CJ101" s="2041"/>
      <c r="CK101" s="2041"/>
      <c r="CL101" s="2041"/>
      <c r="CM101" s="2041"/>
      <c r="CN101" s="2041"/>
      <c r="CO101" s="2041"/>
      <c r="CP101" s="2041"/>
      <c r="CQ101" s="2041"/>
      <c r="CR101" s="2041"/>
      <c r="CS101" s="2041"/>
      <c r="CT101" s="2041"/>
      <c r="CU101" s="2041"/>
      <c r="CV101" s="2041"/>
      <c r="CW101" s="2041"/>
      <c r="CX101" s="2041"/>
      <c r="CY101" s="2041"/>
      <c r="CZ101" s="2041"/>
      <c r="DA101" s="2041"/>
      <c r="DB101" s="2041"/>
      <c r="DC101" s="2041"/>
      <c r="DD101" s="2041"/>
      <c r="DE101" s="2041"/>
      <c r="DF101" s="2041"/>
      <c r="DG101" s="2041"/>
      <c r="DH101" s="2041"/>
      <c r="DI101" s="2041"/>
      <c r="DJ101" s="2041"/>
      <c r="DK101" s="2041"/>
      <c r="DL101" s="2041"/>
      <c r="DM101" s="2041"/>
      <c r="DN101" s="2041"/>
      <c r="DO101" s="2041"/>
      <c r="DP101" s="2041"/>
      <c r="DQ101" s="2041"/>
      <c r="DR101" s="2041"/>
      <c r="DS101" s="2041"/>
      <c r="DT101" s="2041"/>
      <c r="DU101" s="2041"/>
      <c r="DV101" s="2041"/>
      <c r="DW101" s="2041"/>
      <c r="DX101" s="2041"/>
      <c r="DY101" s="2041"/>
      <c r="DZ101" s="2041"/>
      <c r="EA101" s="2041"/>
      <c r="EB101" s="2041"/>
      <c r="EC101" s="2041"/>
      <c r="ED101" s="2041"/>
      <c r="EE101" s="2041"/>
      <c r="EF101" s="2041"/>
      <c r="EG101" s="2041"/>
      <c r="EH101" s="2041"/>
      <c r="EI101" s="2041"/>
      <c r="EJ101" s="2041"/>
      <c r="EK101" s="2041"/>
      <c r="EL101" s="2041"/>
      <c r="EM101" s="2041"/>
      <c r="EN101" s="2041"/>
      <c r="EO101" s="2041"/>
      <c r="EP101" s="2041"/>
      <c r="EQ101" s="2041"/>
      <c r="ER101" s="2041"/>
      <c r="ES101" s="2041"/>
      <c r="ET101" s="2041"/>
      <c r="EU101" s="2041"/>
      <c r="EV101" s="2041"/>
      <c r="EW101" s="2041"/>
      <c r="EX101" s="2041"/>
      <c r="EY101" s="2041"/>
      <c r="EZ101" s="2041"/>
      <c r="FA101" s="2041"/>
      <c r="FB101" s="2041"/>
    </row>
    <row r="102" spans="2:158" s="1288" customFormat="1" ht="21.75" customHeight="1">
      <c r="B102" s="2049">
        <v>25</v>
      </c>
      <c r="C102" s="2088" t="str">
        <f>+U103</f>
        <v>SDF Energía S.A.C.</v>
      </c>
      <c r="D102" s="2059" t="s">
        <v>44</v>
      </c>
      <c r="E102" s="2095">
        <v>3.4233180000000001</v>
      </c>
      <c r="F102" s="2039">
        <v>3.2906949999999999</v>
      </c>
      <c r="G102" s="2039">
        <v>3.8493919999999999</v>
      </c>
      <c r="H102" s="2039">
        <v>3.6448360000000002</v>
      </c>
      <c r="I102" s="2039">
        <v>4.1816870000000002</v>
      </c>
      <c r="J102" s="2039">
        <v>3.337637</v>
      </c>
      <c r="K102" s="2039">
        <v>4.3771250000000004</v>
      </c>
      <c r="L102" s="2039">
        <v>3.9574530000000001</v>
      </c>
      <c r="M102" s="2039">
        <v>3.926841</v>
      </c>
      <c r="N102" s="2039">
        <v>3.6026120000000001</v>
      </c>
      <c r="O102" s="2039">
        <v>3.8954049999999998</v>
      </c>
      <c r="P102" s="2040">
        <v>3.6675059999999999</v>
      </c>
      <c r="Q102" s="995">
        <f t="shared" si="3"/>
        <v>45.154507000000002</v>
      </c>
      <c r="R102" s="1126"/>
      <c r="S102" s="1047"/>
      <c r="T102" s="1128"/>
      <c r="U102" s="1048"/>
      <c r="V102" s="1048" t="s">
        <v>48</v>
      </c>
      <c r="W102" s="1048">
        <v>30.341934300000002</v>
      </c>
      <c r="X102" s="1048">
        <v>27.395945900000001</v>
      </c>
      <c r="Y102" s="1048">
        <v>24.701790399999997</v>
      </c>
      <c r="Z102" s="1048">
        <v>25.248055099999998</v>
      </c>
      <c r="AA102" s="1048">
        <v>33.259877299999992</v>
      </c>
      <c r="AB102" s="1048">
        <v>31.394898400000002</v>
      </c>
      <c r="AC102" s="1048">
        <v>32.815837399999992</v>
      </c>
      <c r="AD102" s="1048">
        <v>31.4136317</v>
      </c>
      <c r="AE102" s="1048">
        <v>29.726752100000002</v>
      </c>
      <c r="AF102" s="1048">
        <v>27.366356</v>
      </c>
      <c r="AG102" s="1048">
        <v>33.315965000000006</v>
      </c>
      <c r="AH102" s="1048">
        <v>30.4404185</v>
      </c>
      <c r="AI102" s="1048">
        <v>357.4214621000001</v>
      </c>
      <c r="AJ102" s="1047"/>
      <c r="AK102" s="1047"/>
      <c r="AL102" s="1047"/>
      <c r="AM102" s="1047"/>
      <c r="AN102" s="1047"/>
      <c r="AO102" s="1047"/>
      <c r="AP102" s="1047"/>
      <c r="AQ102" s="1047"/>
      <c r="AR102" s="1047"/>
      <c r="AS102" s="1047"/>
      <c r="AT102" s="1047"/>
      <c r="AU102" s="1047"/>
      <c r="AV102" s="1047"/>
      <c r="AW102" s="1047"/>
      <c r="AX102" s="1047"/>
      <c r="AY102" s="1047"/>
      <c r="AZ102" s="1047"/>
      <c r="BA102" s="1047"/>
      <c r="BB102" s="1047"/>
      <c r="BC102" s="1047"/>
      <c r="BD102" s="2041"/>
      <c r="BE102" s="2041"/>
      <c r="BF102" s="2041"/>
      <c r="BG102" s="2041"/>
      <c r="BH102" s="2041"/>
      <c r="BI102" s="2041"/>
      <c r="BJ102" s="2041"/>
      <c r="BK102" s="2041"/>
      <c r="BL102" s="2041"/>
      <c r="BM102" s="2041"/>
      <c r="BN102" s="2041"/>
      <c r="BO102" s="2041"/>
      <c r="BP102" s="2041"/>
      <c r="BQ102" s="2041"/>
      <c r="BR102" s="2041"/>
      <c r="BS102" s="2041"/>
      <c r="BT102" s="2041"/>
      <c r="BU102" s="2041"/>
      <c r="BV102" s="2041"/>
      <c r="BW102" s="2041"/>
      <c r="BX102" s="2041"/>
      <c r="BY102" s="2041"/>
      <c r="BZ102" s="2041"/>
      <c r="CA102" s="2041"/>
      <c r="CB102" s="2041"/>
      <c r="CC102" s="2041"/>
      <c r="CD102" s="2041"/>
      <c r="CE102" s="2041"/>
      <c r="CF102" s="2041"/>
      <c r="CG102" s="2041"/>
      <c r="CH102" s="2041"/>
      <c r="CI102" s="2041"/>
      <c r="CJ102" s="2041"/>
      <c r="CK102" s="2041"/>
      <c r="CL102" s="2041"/>
      <c r="CM102" s="2041"/>
      <c r="CN102" s="2041"/>
      <c r="CO102" s="2041"/>
      <c r="CP102" s="2041"/>
      <c r="CQ102" s="2041"/>
      <c r="CR102" s="2041"/>
      <c r="CS102" s="2041"/>
      <c r="CT102" s="2041"/>
      <c r="CU102" s="2041"/>
      <c r="CV102" s="2041"/>
      <c r="CW102" s="2041"/>
      <c r="CX102" s="2041"/>
      <c r="CY102" s="2041"/>
      <c r="CZ102" s="2041"/>
      <c r="DA102" s="2041"/>
      <c r="DB102" s="2041"/>
      <c r="DC102" s="2041"/>
      <c r="DD102" s="2041"/>
      <c r="DE102" s="2041"/>
      <c r="DF102" s="2041"/>
      <c r="DG102" s="2041"/>
      <c r="DH102" s="2041"/>
      <c r="DI102" s="2041"/>
      <c r="DJ102" s="2041"/>
      <c r="DK102" s="2041"/>
      <c r="DL102" s="2041"/>
      <c r="DM102" s="2041"/>
      <c r="DN102" s="2041"/>
      <c r="DO102" s="2041"/>
      <c r="DP102" s="2041"/>
      <c r="DQ102" s="2041"/>
      <c r="DR102" s="2041"/>
      <c r="DS102" s="2041"/>
      <c r="DT102" s="2041"/>
      <c r="DU102" s="2041"/>
      <c r="DV102" s="2041"/>
      <c r="DW102" s="2041"/>
      <c r="DX102" s="2041"/>
      <c r="DY102" s="2041"/>
      <c r="DZ102" s="2041"/>
      <c r="EA102" s="2041"/>
      <c r="EB102" s="2041"/>
      <c r="EC102" s="2041"/>
      <c r="ED102" s="2041"/>
      <c r="EE102" s="2041"/>
      <c r="EF102" s="2041"/>
      <c r="EG102" s="2041"/>
      <c r="EH102" s="2041"/>
      <c r="EI102" s="2041"/>
      <c r="EJ102" s="2041"/>
      <c r="EK102" s="2041"/>
      <c r="EL102" s="2041"/>
      <c r="EM102" s="2041"/>
      <c r="EN102" s="2041"/>
      <c r="EO102" s="2041"/>
      <c r="EP102" s="2041"/>
      <c r="EQ102" s="2041"/>
      <c r="ER102" s="2041"/>
      <c r="ES102" s="2041"/>
      <c r="ET102" s="2041"/>
      <c r="EU102" s="2041"/>
      <c r="EV102" s="2041"/>
      <c r="EW102" s="2041"/>
      <c r="EX102" s="2041"/>
      <c r="EY102" s="2041"/>
      <c r="EZ102" s="2041"/>
      <c r="FA102" s="2041"/>
      <c r="FB102" s="2041"/>
    </row>
    <row r="103" spans="2:158" s="1288" customFormat="1" ht="21.75" customHeight="1">
      <c r="B103" s="2033"/>
      <c r="C103" s="2042"/>
      <c r="D103" s="2063" t="s">
        <v>45</v>
      </c>
      <c r="E103" s="2099">
        <v>2.7284009999999999</v>
      </c>
      <c r="F103" s="2082">
        <v>1.9657529999999999</v>
      </c>
      <c r="G103" s="2082">
        <v>2.1244510000000001</v>
      </c>
      <c r="H103" s="2082">
        <v>1.6679059999999999</v>
      </c>
      <c r="I103" s="2082">
        <v>2.9468049999999999</v>
      </c>
      <c r="J103" s="2082">
        <v>2.8421259999999999</v>
      </c>
      <c r="K103" s="2082">
        <v>2.5870490000000004</v>
      </c>
      <c r="L103" s="2082">
        <v>2.951975</v>
      </c>
      <c r="M103" s="2082">
        <v>3.0062340000000001</v>
      </c>
      <c r="N103" s="2082">
        <v>2.749663</v>
      </c>
      <c r="O103" s="2082">
        <v>2.6125940000000001</v>
      </c>
      <c r="P103" s="2100">
        <v>1.901891</v>
      </c>
      <c r="Q103" s="72">
        <f t="shared" si="3"/>
        <v>30.084848000000001</v>
      </c>
      <c r="R103" s="1126"/>
      <c r="S103" s="1047"/>
      <c r="T103" s="1047"/>
      <c r="U103" s="1048" t="s">
        <v>241</v>
      </c>
      <c r="V103" s="1048" t="s">
        <v>44</v>
      </c>
      <c r="W103" s="1048">
        <v>3.4233180000000001</v>
      </c>
      <c r="X103" s="1048">
        <v>3.2906949999999999</v>
      </c>
      <c r="Y103" s="1048">
        <v>3.8493919999999999</v>
      </c>
      <c r="Z103" s="1048">
        <v>3.6448360000000002</v>
      </c>
      <c r="AA103" s="1048">
        <v>4.1816870000000002</v>
      </c>
      <c r="AB103" s="1048">
        <v>3.337637</v>
      </c>
      <c r="AC103" s="1048">
        <v>4.3771250000000004</v>
      </c>
      <c r="AD103" s="1048">
        <v>3.9574530000000001</v>
      </c>
      <c r="AE103" s="1048">
        <v>3.926841</v>
      </c>
      <c r="AF103" s="1048">
        <v>3.6026120000000001</v>
      </c>
      <c r="AG103" s="1048">
        <v>3.8954049999999998</v>
      </c>
      <c r="AH103" s="1048">
        <v>3.6675059999999999</v>
      </c>
      <c r="AI103" s="1048">
        <v>45.154506999999995</v>
      </c>
      <c r="AJ103" s="1047"/>
      <c r="AK103" s="1047"/>
      <c r="AL103" s="1047"/>
      <c r="AM103" s="1047"/>
      <c r="AN103" s="1047"/>
      <c r="AO103" s="1047"/>
      <c r="AP103" s="1047"/>
      <c r="AQ103" s="1047"/>
      <c r="AR103" s="1047"/>
      <c r="AS103" s="1047"/>
      <c r="AT103" s="1047"/>
      <c r="AU103" s="1047"/>
      <c r="AV103" s="1047"/>
      <c r="AW103" s="1047"/>
      <c r="AX103" s="1047"/>
      <c r="AY103" s="1047"/>
      <c r="AZ103" s="1047"/>
      <c r="BA103" s="1047"/>
      <c r="BB103" s="1047"/>
      <c r="BC103" s="1047"/>
      <c r="BD103" s="2041"/>
      <c r="BE103" s="2041"/>
      <c r="BF103" s="2041"/>
      <c r="BG103" s="2041"/>
      <c r="BH103" s="2041"/>
      <c r="BI103" s="2041"/>
      <c r="BJ103" s="2041"/>
      <c r="BK103" s="2041"/>
      <c r="BL103" s="2041"/>
      <c r="BM103" s="2041"/>
      <c r="BN103" s="2041"/>
      <c r="BO103" s="2041"/>
      <c r="BP103" s="2041"/>
      <c r="BQ103" s="2041"/>
      <c r="BR103" s="2041"/>
      <c r="BS103" s="2041"/>
      <c r="BT103" s="2041"/>
      <c r="BU103" s="2041"/>
      <c r="BV103" s="2041"/>
      <c r="BW103" s="2041"/>
      <c r="BX103" s="2041"/>
      <c r="BY103" s="2041"/>
      <c r="BZ103" s="2041"/>
      <c r="CA103" s="2041"/>
      <c r="CB103" s="2041"/>
      <c r="CC103" s="2041"/>
      <c r="CD103" s="2041"/>
      <c r="CE103" s="2041"/>
      <c r="CF103" s="2041"/>
      <c r="CG103" s="2041"/>
      <c r="CH103" s="2041"/>
      <c r="CI103" s="2041"/>
      <c r="CJ103" s="2041"/>
      <c r="CK103" s="2041"/>
      <c r="CL103" s="2041"/>
      <c r="CM103" s="2041"/>
      <c r="CN103" s="2041"/>
      <c r="CO103" s="2041"/>
      <c r="CP103" s="2041"/>
      <c r="CQ103" s="2041"/>
      <c r="CR103" s="2041"/>
      <c r="CS103" s="2041"/>
      <c r="CT103" s="2041"/>
      <c r="CU103" s="2041"/>
      <c r="CV103" s="2041"/>
      <c r="CW103" s="2041"/>
      <c r="CX103" s="2041"/>
      <c r="CY103" s="2041"/>
      <c r="CZ103" s="2041"/>
      <c r="DA103" s="2041"/>
      <c r="DB103" s="2041"/>
      <c r="DC103" s="2041"/>
      <c r="DD103" s="2041"/>
      <c r="DE103" s="2041"/>
      <c r="DF103" s="2041"/>
      <c r="DG103" s="2041"/>
      <c r="DH103" s="2041"/>
      <c r="DI103" s="2041"/>
      <c r="DJ103" s="2041"/>
      <c r="DK103" s="2041"/>
      <c r="DL103" s="2041"/>
      <c r="DM103" s="2041"/>
      <c r="DN103" s="2041"/>
      <c r="DO103" s="2041"/>
      <c r="DP103" s="2041"/>
      <c r="DQ103" s="2041"/>
      <c r="DR103" s="2041"/>
      <c r="DS103" s="2041"/>
      <c r="DT103" s="2041"/>
      <c r="DU103" s="2041"/>
      <c r="DV103" s="2041"/>
      <c r="DW103" s="2041"/>
      <c r="DX103" s="2041"/>
      <c r="DY103" s="2041"/>
      <c r="DZ103" s="2041"/>
      <c r="EA103" s="2041"/>
      <c r="EB103" s="2041"/>
      <c r="EC103" s="2041"/>
      <c r="ED103" s="2041"/>
      <c r="EE103" s="2041"/>
      <c r="EF103" s="2041"/>
      <c r="EG103" s="2041"/>
      <c r="EH103" s="2041"/>
      <c r="EI103" s="2041"/>
      <c r="EJ103" s="2041"/>
      <c r="EK103" s="2041"/>
      <c r="EL103" s="2041"/>
      <c r="EM103" s="2041"/>
      <c r="EN103" s="2041"/>
      <c r="EO103" s="2041"/>
      <c r="EP103" s="2041"/>
      <c r="EQ103" s="2041"/>
      <c r="ER103" s="2041"/>
      <c r="ES103" s="2041"/>
      <c r="ET103" s="2041"/>
      <c r="EU103" s="2041"/>
      <c r="EV103" s="2041"/>
      <c r="EW103" s="2041"/>
      <c r="EX103" s="2041"/>
      <c r="EY103" s="2041"/>
      <c r="EZ103" s="2041"/>
      <c r="FA103" s="2041"/>
      <c r="FB103" s="2041"/>
    </row>
    <row r="104" spans="2:158" s="1288" customFormat="1" ht="21.75" customHeight="1">
      <c r="B104" s="2033"/>
      <c r="C104" s="2042"/>
      <c r="D104" s="2063" t="s">
        <v>46</v>
      </c>
      <c r="E104" s="2101">
        <v>3.0225681</v>
      </c>
      <c r="F104" s="2102">
        <v>2.6534823000000003</v>
      </c>
      <c r="G104" s="2102">
        <v>3.0472060000000001</v>
      </c>
      <c r="H104" s="2102">
        <v>3.1903631999999997</v>
      </c>
      <c r="I104" s="2102">
        <v>4.5723985000000003</v>
      </c>
      <c r="J104" s="2102">
        <v>4.1222355999999998</v>
      </c>
      <c r="K104" s="2102">
        <v>3.1152571</v>
      </c>
      <c r="L104" s="2102">
        <v>2.9870735999999996</v>
      </c>
      <c r="M104" s="2102">
        <v>0.97883439999999999</v>
      </c>
      <c r="N104" s="2102">
        <v>0.93210939999999998</v>
      </c>
      <c r="O104" s="2102">
        <v>1.5558129000000001</v>
      </c>
      <c r="P104" s="2103">
        <v>1.6462715999999999</v>
      </c>
      <c r="Q104" s="72">
        <f t="shared" si="3"/>
        <v>31.823612700000002</v>
      </c>
      <c r="R104" s="1126"/>
      <c r="S104" s="1047"/>
      <c r="T104" s="1047"/>
      <c r="U104" s="1048"/>
      <c r="V104" s="1048" t="s">
        <v>45</v>
      </c>
      <c r="W104" s="1048">
        <v>2.7284009999999999</v>
      </c>
      <c r="X104" s="1048">
        <v>1.9657529999999999</v>
      </c>
      <c r="Y104" s="1048">
        <v>2.1244510000000001</v>
      </c>
      <c r="Z104" s="1048">
        <v>1.6679059999999999</v>
      </c>
      <c r="AA104" s="1048">
        <v>2.9468049999999999</v>
      </c>
      <c r="AB104" s="1048">
        <v>2.8421259999999999</v>
      </c>
      <c r="AC104" s="1048">
        <v>2.5870490000000004</v>
      </c>
      <c r="AD104" s="1048">
        <v>2.951975</v>
      </c>
      <c r="AE104" s="1048">
        <v>3.0062340000000001</v>
      </c>
      <c r="AF104" s="1048">
        <v>2.749663</v>
      </c>
      <c r="AG104" s="1048">
        <v>2.6125940000000001</v>
      </c>
      <c r="AH104" s="1048">
        <v>1.901891</v>
      </c>
      <c r="AI104" s="1048">
        <v>30.084848000000008</v>
      </c>
      <c r="AJ104" s="1047"/>
      <c r="AK104" s="1047"/>
      <c r="AL104" s="1047"/>
      <c r="AM104" s="1047"/>
      <c r="AN104" s="1047"/>
      <c r="AO104" s="1047"/>
      <c r="AP104" s="1047"/>
      <c r="AQ104" s="1047"/>
      <c r="AR104" s="1047"/>
      <c r="AS104" s="1047"/>
      <c r="AT104" s="1047"/>
      <c r="AU104" s="1047"/>
      <c r="AV104" s="1047"/>
      <c r="AW104" s="1047"/>
      <c r="AX104" s="1047"/>
      <c r="AY104" s="1047"/>
      <c r="AZ104" s="1047"/>
      <c r="BA104" s="1047"/>
      <c r="BB104" s="1047"/>
      <c r="BC104" s="1047"/>
      <c r="BD104" s="2041"/>
      <c r="BE104" s="2041"/>
      <c r="BF104" s="2041"/>
      <c r="BG104" s="2041"/>
      <c r="BH104" s="2041"/>
      <c r="BI104" s="2041"/>
      <c r="BJ104" s="2041"/>
      <c r="BK104" s="2041"/>
      <c r="BL104" s="2041"/>
      <c r="BM104" s="2041"/>
      <c r="BN104" s="2041"/>
      <c r="BO104" s="2041"/>
      <c r="BP104" s="2041"/>
      <c r="BQ104" s="2041"/>
      <c r="BR104" s="2041"/>
      <c r="BS104" s="2041"/>
      <c r="BT104" s="2041"/>
      <c r="BU104" s="2041"/>
      <c r="BV104" s="2041"/>
      <c r="BW104" s="2041"/>
      <c r="BX104" s="2041"/>
      <c r="BY104" s="2041"/>
      <c r="BZ104" s="2041"/>
      <c r="CA104" s="2041"/>
      <c r="CB104" s="2041"/>
      <c r="CC104" s="2041"/>
      <c r="CD104" s="2041"/>
      <c r="CE104" s="2041"/>
      <c r="CF104" s="2041"/>
      <c r="CG104" s="2041"/>
      <c r="CH104" s="2041"/>
      <c r="CI104" s="2041"/>
      <c r="CJ104" s="2041"/>
      <c r="CK104" s="2041"/>
      <c r="CL104" s="2041"/>
      <c r="CM104" s="2041"/>
      <c r="CN104" s="2041"/>
      <c r="CO104" s="2041"/>
      <c r="CP104" s="2041"/>
      <c r="CQ104" s="2041"/>
      <c r="CR104" s="2041"/>
      <c r="CS104" s="2041"/>
      <c r="CT104" s="2041"/>
      <c r="CU104" s="2041"/>
      <c r="CV104" s="2041"/>
      <c r="CW104" s="2041"/>
      <c r="CX104" s="2041"/>
      <c r="CY104" s="2041"/>
      <c r="CZ104" s="2041"/>
      <c r="DA104" s="2041"/>
      <c r="DB104" s="2041"/>
      <c r="DC104" s="2041"/>
      <c r="DD104" s="2041"/>
      <c r="DE104" s="2041"/>
      <c r="DF104" s="2041"/>
      <c r="DG104" s="2041"/>
      <c r="DH104" s="2041"/>
      <c r="DI104" s="2041"/>
      <c r="DJ104" s="2041"/>
      <c r="DK104" s="2041"/>
      <c r="DL104" s="2041"/>
      <c r="DM104" s="2041"/>
      <c r="DN104" s="2041"/>
      <c r="DO104" s="2041"/>
      <c r="DP104" s="2041"/>
      <c r="DQ104" s="2041"/>
      <c r="DR104" s="2041"/>
      <c r="DS104" s="2041"/>
      <c r="DT104" s="2041"/>
      <c r="DU104" s="2041"/>
      <c r="DV104" s="2041"/>
      <c r="DW104" s="2041"/>
      <c r="DX104" s="2041"/>
      <c r="DY104" s="2041"/>
      <c r="DZ104" s="2041"/>
      <c r="EA104" s="2041"/>
      <c r="EB104" s="2041"/>
      <c r="EC104" s="2041"/>
      <c r="ED104" s="2041"/>
      <c r="EE104" s="2041"/>
      <c r="EF104" s="2041"/>
      <c r="EG104" s="2041"/>
      <c r="EH104" s="2041"/>
      <c r="EI104" s="2041"/>
      <c r="EJ104" s="2041"/>
      <c r="EK104" s="2041"/>
      <c r="EL104" s="2041"/>
      <c r="EM104" s="2041"/>
      <c r="EN104" s="2041"/>
      <c r="EO104" s="2041"/>
      <c r="EP104" s="2041"/>
      <c r="EQ104" s="2041"/>
      <c r="ER104" s="2041"/>
      <c r="ES104" s="2041"/>
      <c r="ET104" s="2041"/>
      <c r="EU104" s="2041"/>
      <c r="EV104" s="2041"/>
      <c r="EW104" s="2041"/>
      <c r="EX104" s="2041"/>
      <c r="EY104" s="2041"/>
      <c r="EZ104" s="2041"/>
      <c r="FA104" s="2041"/>
      <c r="FB104" s="2041"/>
    </row>
    <row r="105" spans="2:158" s="1288" customFormat="1" ht="21.75" customHeight="1">
      <c r="B105" s="2033"/>
      <c r="C105" s="2047"/>
      <c r="D105" s="2048" t="s">
        <v>48</v>
      </c>
      <c r="E105" s="386">
        <v>9.174287099999999</v>
      </c>
      <c r="F105" s="74">
        <v>7.9099302999999992</v>
      </c>
      <c r="G105" s="74">
        <v>9.0210489999999997</v>
      </c>
      <c r="H105" s="74">
        <v>8.5031052000000003</v>
      </c>
      <c r="I105" s="74">
        <v>11.7008905</v>
      </c>
      <c r="J105" s="74">
        <v>10.301998599999999</v>
      </c>
      <c r="K105" s="74">
        <v>10.079431100000001</v>
      </c>
      <c r="L105" s="74">
        <v>9.8965016000000006</v>
      </c>
      <c r="M105" s="74">
        <v>7.9119094000000008</v>
      </c>
      <c r="N105" s="74">
        <v>7.2843844000000013</v>
      </c>
      <c r="O105" s="74">
        <v>8.0638118999999993</v>
      </c>
      <c r="P105" s="75">
        <v>7.2156686000000008</v>
      </c>
      <c r="Q105" s="1004">
        <f t="shared" si="3"/>
        <v>107.0629677</v>
      </c>
      <c r="R105" s="1126"/>
      <c r="S105" s="1047"/>
      <c r="T105" s="1047"/>
      <c r="U105" s="1048"/>
      <c r="V105" s="1048" t="s">
        <v>46</v>
      </c>
      <c r="W105" s="1048">
        <v>3.0225681</v>
      </c>
      <c r="X105" s="1048">
        <v>2.6534823000000003</v>
      </c>
      <c r="Y105" s="1048">
        <v>3.0472060000000001</v>
      </c>
      <c r="Z105" s="1048">
        <v>3.1903631999999997</v>
      </c>
      <c r="AA105" s="1048">
        <v>4.5723985000000003</v>
      </c>
      <c r="AB105" s="1048">
        <v>4.1222355999999998</v>
      </c>
      <c r="AC105" s="1048">
        <v>3.1152571</v>
      </c>
      <c r="AD105" s="1048">
        <v>2.9870735999999996</v>
      </c>
      <c r="AE105" s="1048">
        <v>0.97883439999999999</v>
      </c>
      <c r="AF105" s="1048">
        <v>0.93210939999999998</v>
      </c>
      <c r="AG105" s="1048">
        <v>1.5558129000000001</v>
      </c>
      <c r="AH105" s="1048">
        <v>1.6462715999999999</v>
      </c>
      <c r="AI105" s="1048">
        <v>31.823612699999998</v>
      </c>
      <c r="AJ105" s="1047"/>
      <c r="AK105" s="1047"/>
      <c r="AL105" s="1047"/>
      <c r="AM105" s="1047"/>
      <c r="AN105" s="1047"/>
      <c r="AO105" s="1047"/>
      <c r="AP105" s="1047"/>
      <c r="AQ105" s="1047"/>
      <c r="AR105" s="1047"/>
      <c r="AS105" s="1047"/>
      <c r="AT105" s="1047"/>
      <c r="AU105" s="1047"/>
      <c r="AV105" s="1047"/>
      <c r="AW105" s="1047"/>
      <c r="AX105" s="1047"/>
      <c r="AY105" s="1047"/>
      <c r="AZ105" s="1047"/>
      <c r="BA105" s="1047"/>
      <c r="BB105" s="1047"/>
      <c r="BC105" s="1047"/>
      <c r="BD105" s="2041"/>
      <c r="BE105" s="2041"/>
      <c r="BF105" s="2041"/>
      <c r="BG105" s="2041"/>
      <c r="BH105" s="2041"/>
      <c r="BI105" s="2041"/>
      <c r="BJ105" s="2041"/>
      <c r="BK105" s="2041"/>
      <c r="BL105" s="2041"/>
      <c r="BM105" s="2041"/>
      <c r="BN105" s="2041"/>
      <c r="BO105" s="2041"/>
      <c r="BP105" s="2041"/>
      <c r="BQ105" s="2041"/>
      <c r="BR105" s="2041"/>
      <c r="BS105" s="2041"/>
      <c r="BT105" s="2041"/>
      <c r="BU105" s="2041"/>
      <c r="BV105" s="2041"/>
      <c r="BW105" s="2041"/>
      <c r="BX105" s="2041"/>
      <c r="BY105" s="2041"/>
      <c r="BZ105" s="2041"/>
      <c r="CA105" s="2041"/>
      <c r="CB105" s="2041"/>
      <c r="CC105" s="2041"/>
      <c r="CD105" s="2041"/>
      <c r="CE105" s="2041"/>
      <c r="CF105" s="2041"/>
      <c r="CG105" s="2041"/>
      <c r="CH105" s="2041"/>
      <c r="CI105" s="2041"/>
      <c r="CJ105" s="2041"/>
      <c r="CK105" s="2041"/>
      <c r="CL105" s="2041"/>
      <c r="CM105" s="2041"/>
      <c r="CN105" s="2041"/>
      <c r="CO105" s="2041"/>
      <c r="CP105" s="2041"/>
      <c r="CQ105" s="2041"/>
      <c r="CR105" s="2041"/>
      <c r="CS105" s="2041"/>
      <c r="CT105" s="2041"/>
      <c r="CU105" s="2041"/>
      <c r="CV105" s="2041"/>
      <c r="CW105" s="2041"/>
      <c r="CX105" s="2041"/>
      <c r="CY105" s="2041"/>
      <c r="CZ105" s="2041"/>
      <c r="DA105" s="2041"/>
      <c r="DB105" s="2041"/>
      <c r="DC105" s="2041"/>
      <c r="DD105" s="2041"/>
      <c r="DE105" s="2041"/>
      <c r="DF105" s="2041"/>
      <c r="DG105" s="2041"/>
      <c r="DH105" s="2041"/>
      <c r="DI105" s="2041"/>
      <c r="DJ105" s="2041"/>
      <c r="DK105" s="2041"/>
      <c r="DL105" s="2041"/>
      <c r="DM105" s="2041"/>
      <c r="DN105" s="2041"/>
      <c r="DO105" s="2041"/>
      <c r="DP105" s="2041"/>
      <c r="DQ105" s="2041"/>
      <c r="DR105" s="2041"/>
      <c r="DS105" s="2041"/>
      <c r="DT105" s="2041"/>
      <c r="DU105" s="2041"/>
      <c r="DV105" s="2041"/>
      <c r="DW105" s="2041"/>
      <c r="DX105" s="2041"/>
      <c r="DY105" s="2041"/>
      <c r="DZ105" s="2041"/>
      <c r="EA105" s="2041"/>
      <c r="EB105" s="2041"/>
      <c r="EC105" s="2041"/>
      <c r="ED105" s="2041"/>
      <c r="EE105" s="2041"/>
      <c r="EF105" s="2041"/>
      <c r="EG105" s="2041"/>
      <c r="EH105" s="2041"/>
      <c r="EI105" s="2041"/>
      <c r="EJ105" s="2041"/>
      <c r="EK105" s="2041"/>
      <c r="EL105" s="2041"/>
      <c r="EM105" s="2041"/>
      <c r="EN105" s="2041"/>
      <c r="EO105" s="2041"/>
      <c r="EP105" s="2041"/>
      <c r="EQ105" s="2041"/>
      <c r="ER105" s="2041"/>
      <c r="ES105" s="2041"/>
      <c r="ET105" s="2041"/>
      <c r="EU105" s="2041"/>
      <c r="EV105" s="2041"/>
      <c r="EW105" s="2041"/>
      <c r="EX105" s="2041"/>
      <c r="EY105" s="2041"/>
      <c r="EZ105" s="2041"/>
      <c r="FA105" s="2041"/>
      <c r="FB105" s="2041"/>
    </row>
    <row r="106" spans="2:158" s="1288" customFormat="1" ht="21.75" customHeight="1">
      <c r="B106" s="2049">
        <v>26</v>
      </c>
      <c r="C106" s="2088" t="str">
        <f>+U107</f>
        <v>Shougang Generación Eléctrica S.A.A.</v>
      </c>
      <c r="D106" s="2059" t="s">
        <v>44</v>
      </c>
      <c r="E106" s="2095"/>
      <c r="F106" s="2039"/>
      <c r="G106" s="2039"/>
      <c r="H106" s="2039"/>
      <c r="I106" s="2039"/>
      <c r="J106" s="2039"/>
      <c r="K106" s="2039"/>
      <c r="L106" s="2039"/>
      <c r="M106" s="2039"/>
      <c r="N106" s="2039"/>
      <c r="O106" s="2039"/>
      <c r="P106" s="2040"/>
      <c r="Q106" s="995">
        <f t="shared" si="3"/>
        <v>0</v>
      </c>
      <c r="R106" s="1126"/>
      <c r="S106" s="1047"/>
      <c r="T106" s="1047"/>
      <c r="U106" s="1048"/>
      <c r="V106" s="1048" t="s">
        <v>48</v>
      </c>
      <c r="W106" s="1048">
        <v>9.174287099999999</v>
      </c>
      <c r="X106" s="1048">
        <v>7.9099302999999992</v>
      </c>
      <c r="Y106" s="1048">
        <v>9.0210489999999997</v>
      </c>
      <c r="Z106" s="1048">
        <v>8.5031052000000003</v>
      </c>
      <c r="AA106" s="1048">
        <v>11.7008905</v>
      </c>
      <c r="AB106" s="1048">
        <v>10.301998599999999</v>
      </c>
      <c r="AC106" s="1048">
        <v>10.079431100000001</v>
      </c>
      <c r="AD106" s="1048">
        <v>9.8965016000000006</v>
      </c>
      <c r="AE106" s="1048">
        <v>7.9119094000000008</v>
      </c>
      <c r="AF106" s="1048">
        <v>7.2843844000000013</v>
      </c>
      <c r="AG106" s="1048">
        <v>8.0638118999999993</v>
      </c>
      <c r="AH106" s="1048">
        <v>7.2156686000000008</v>
      </c>
      <c r="AI106" s="1048">
        <v>107.06296769999999</v>
      </c>
      <c r="AJ106" s="1047"/>
      <c r="AK106" s="1047"/>
      <c r="AL106" s="1047"/>
      <c r="AM106" s="1047"/>
      <c r="AN106" s="1047"/>
      <c r="AO106" s="1047"/>
      <c r="AP106" s="1047"/>
      <c r="AQ106" s="1047"/>
      <c r="AR106" s="1047"/>
      <c r="AS106" s="1047"/>
      <c r="AT106" s="1047"/>
      <c r="AU106" s="1047"/>
      <c r="AV106" s="1047"/>
      <c r="AW106" s="1047"/>
      <c r="AX106" s="1047"/>
      <c r="AY106" s="1047"/>
      <c r="AZ106" s="1047"/>
      <c r="BA106" s="1047"/>
      <c r="BB106" s="1047"/>
      <c r="BC106" s="1047"/>
      <c r="BD106" s="2041"/>
      <c r="BE106" s="2041"/>
      <c r="BF106" s="2041"/>
      <c r="BG106" s="2041"/>
      <c r="BH106" s="2041"/>
      <c r="BI106" s="2041"/>
      <c r="BJ106" s="2041"/>
      <c r="BK106" s="2041"/>
      <c r="BL106" s="2041"/>
      <c r="BM106" s="2041"/>
      <c r="BN106" s="2041"/>
      <c r="BO106" s="2041"/>
      <c r="BP106" s="2041"/>
      <c r="BQ106" s="2041"/>
      <c r="BR106" s="2041"/>
      <c r="BS106" s="2041"/>
      <c r="BT106" s="2041"/>
      <c r="BU106" s="2041"/>
      <c r="BV106" s="2041"/>
      <c r="BW106" s="2041"/>
      <c r="BX106" s="2041"/>
      <c r="BY106" s="2041"/>
      <c r="BZ106" s="2041"/>
      <c r="CA106" s="2041"/>
      <c r="CB106" s="2041"/>
      <c r="CC106" s="2041"/>
      <c r="CD106" s="2041"/>
      <c r="CE106" s="2041"/>
      <c r="CF106" s="2041"/>
      <c r="CG106" s="2041"/>
      <c r="CH106" s="2041"/>
      <c r="CI106" s="2041"/>
      <c r="CJ106" s="2041"/>
      <c r="CK106" s="2041"/>
      <c r="CL106" s="2041"/>
      <c r="CM106" s="2041"/>
      <c r="CN106" s="2041"/>
      <c r="CO106" s="2041"/>
      <c r="CP106" s="2041"/>
      <c r="CQ106" s="2041"/>
      <c r="CR106" s="2041"/>
      <c r="CS106" s="2041"/>
      <c r="CT106" s="2041"/>
      <c r="CU106" s="2041"/>
      <c r="CV106" s="2041"/>
      <c r="CW106" s="2041"/>
      <c r="CX106" s="2041"/>
      <c r="CY106" s="2041"/>
      <c r="CZ106" s="2041"/>
      <c r="DA106" s="2041"/>
      <c r="DB106" s="2041"/>
      <c r="DC106" s="2041"/>
      <c r="DD106" s="2041"/>
      <c r="DE106" s="2041"/>
      <c r="DF106" s="2041"/>
      <c r="DG106" s="2041"/>
      <c r="DH106" s="2041"/>
      <c r="DI106" s="2041"/>
      <c r="DJ106" s="2041"/>
      <c r="DK106" s="2041"/>
      <c r="DL106" s="2041"/>
      <c r="DM106" s="2041"/>
      <c r="DN106" s="2041"/>
      <c r="DO106" s="2041"/>
      <c r="DP106" s="2041"/>
      <c r="DQ106" s="2041"/>
      <c r="DR106" s="2041"/>
      <c r="DS106" s="2041"/>
      <c r="DT106" s="2041"/>
      <c r="DU106" s="2041"/>
      <c r="DV106" s="2041"/>
      <c r="DW106" s="2041"/>
      <c r="DX106" s="2041"/>
      <c r="DY106" s="2041"/>
      <c r="DZ106" s="2041"/>
      <c r="EA106" s="2041"/>
      <c r="EB106" s="2041"/>
      <c r="EC106" s="2041"/>
      <c r="ED106" s="2041"/>
      <c r="EE106" s="2041"/>
      <c r="EF106" s="2041"/>
      <c r="EG106" s="2041"/>
      <c r="EH106" s="2041"/>
      <c r="EI106" s="2041"/>
      <c r="EJ106" s="2041"/>
      <c r="EK106" s="2041"/>
      <c r="EL106" s="2041"/>
      <c r="EM106" s="2041"/>
      <c r="EN106" s="2041"/>
      <c r="EO106" s="2041"/>
      <c r="EP106" s="2041"/>
      <c r="EQ106" s="2041"/>
      <c r="ER106" s="2041"/>
      <c r="ES106" s="2041"/>
      <c r="ET106" s="2041"/>
      <c r="EU106" s="2041"/>
      <c r="EV106" s="2041"/>
      <c r="EW106" s="2041"/>
      <c r="EX106" s="2041"/>
      <c r="EY106" s="2041"/>
      <c r="EZ106" s="2041"/>
      <c r="FA106" s="2041"/>
      <c r="FB106" s="2041"/>
    </row>
    <row r="107" spans="2:158" s="1288" customFormat="1" ht="21.75" customHeight="1">
      <c r="B107" s="2033"/>
      <c r="C107" s="2042"/>
      <c r="D107" s="2063" t="s">
        <v>45</v>
      </c>
      <c r="E107" s="2099">
        <v>5.8835470000000001</v>
      </c>
      <c r="F107" s="2082">
        <v>5.8247369999999998</v>
      </c>
      <c r="G107" s="2082">
        <v>6.5802899999999998</v>
      </c>
      <c r="H107" s="2082">
        <v>7.0539719999999999</v>
      </c>
      <c r="I107" s="2082">
        <v>6.293418</v>
      </c>
      <c r="J107" s="2082">
        <v>7.1149339999999999</v>
      </c>
      <c r="K107" s="2082">
        <v>7.1082380000000001</v>
      </c>
      <c r="L107" s="2082">
        <v>7.0407700000000002</v>
      </c>
      <c r="M107" s="2082">
        <v>6.9713700000000003</v>
      </c>
      <c r="N107" s="2082">
        <v>7.3194119999999998</v>
      </c>
      <c r="O107" s="2082">
        <v>6.7685250000000003</v>
      </c>
      <c r="P107" s="2100">
        <v>6.6357369999999998</v>
      </c>
      <c r="Q107" s="72">
        <f t="shared" si="3"/>
        <v>80.594949999999997</v>
      </c>
      <c r="R107" s="1126"/>
      <c r="S107" s="1047"/>
      <c r="T107" s="1047"/>
      <c r="U107" s="1048" t="s">
        <v>54</v>
      </c>
      <c r="V107" s="1048" t="s">
        <v>44</v>
      </c>
      <c r="W107" s="1048"/>
      <c r="X107" s="1048"/>
      <c r="Y107" s="1048"/>
      <c r="Z107" s="1048"/>
      <c r="AA107" s="1048"/>
      <c r="AB107" s="1048"/>
      <c r="AC107" s="1048"/>
      <c r="AD107" s="1048"/>
      <c r="AE107" s="1048"/>
      <c r="AF107" s="1048"/>
      <c r="AG107" s="1048"/>
      <c r="AH107" s="1048"/>
      <c r="AI107" s="1048"/>
      <c r="AJ107" s="1047"/>
      <c r="AK107" s="1047"/>
      <c r="AL107" s="1047"/>
      <c r="AM107" s="1047"/>
      <c r="AN107" s="1047"/>
      <c r="AO107" s="1047"/>
      <c r="AP107" s="1047"/>
      <c r="AQ107" s="1047"/>
      <c r="AR107" s="1047"/>
      <c r="AS107" s="1047"/>
      <c r="AT107" s="1047"/>
      <c r="AU107" s="1047"/>
      <c r="AV107" s="1047"/>
      <c r="AW107" s="1047"/>
      <c r="AX107" s="1047"/>
      <c r="AY107" s="1047"/>
      <c r="AZ107" s="1047"/>
      <c r="BA107" s="1047"/>
      <c r="BB107" s="1047"/>
      <c r="BC107" s="1047"/>
      <c r="BD107" s="2041"/>
      <c r="BE107" s="2041"/>
      <c r="BF107" s="2041"/>
      <c r="BG107" s="2041"/>
      <c r="BH107" s="2041"/>
      <c r="BI107" s="2041"/>
      <c r="BJ107" s="2041"/>
      <c r="BK107" s="2041"/>
      <c r="BL107" s="2041"/>
      <c r="BM107" s="2041"/>
      <c r="BN107" s="2041"/>
      <c r="BO107" s="2041"/>
      <c r="BP107" s="2041"/>
      <c r="BQ107" s="2041"/>
      <c r="BR107" s="2041"/>
      <c r="BS107" s="2041"/>
      <c r="BT107" s="2041"/>
      <c r="BU107" s="2041"/>
      <c r="BV107" s="2041"/>
      <c r="BW107" s="2041"/>
      <c r="BX107" s="2041"/>
      <c r="BY107" s="2041"/>
      <c r="BZ107" s="2041"/>
      <c r="CA107" s="2041"/>
      <c r="CB107" s="2041"/>
      <c r="CC107" s="2041"/>
      <c r="CD107" s="2041"/>
      <c r="CE107" s="2041"/>
      <c r="CF107" s="2041"/>
      <c r="CG107" s="2041"/>
      <c r="CH107" s="2041"/>
      <c r="CI107" s="2041"/>
      <c r="CJ107" s="2041"/>
      <c r="CK107" s="2041"/>
      <c r="CL107" s="2041"/>
      <c r="CM107" s="2041"/>
      <c r="CN107" s="2041"/>
      <c r="CO107" s="2041"/>
      <c r="CP107" s="2041"/>
      <c r="CQ107" s="2041"/>
      <c r="CR107" s="2041"/>
      <c r="CS107" s="2041"/>
      <c r="CT107" s="2041"/>
      <c r="CU107" s="2041"/>
      <c r="CV107" s="2041"/>
      <c r="CW107" s="2041"/>
      <c r="CX107" s="2041"/>
      <c r="CY107" s="2041"/>
      <c r="CZ107" s="2041"/>
      <c r="DA107" s="2041"/>
      <c r="DB107" s="2041"/>
      <c r="DC107" s="2041"/>
      <c r="DD107" s="2041"/>
      <c r="DE107" s="2041"/>
      <c r="DF107" s="2041"/>
      <c r="DG107" s="2041"/>
      <c r="DH107" s="2041"/>
      <c r="DI107" s="2041"/>
      <c r="DJ107" s="2041"/>
      <c r="DK107" s="2041"/>
      <c r="DL107" s="2041"/>
      <c r="DM107" s="2041"/>
      <c r="DN107" s="2041"/>
      <c r="DO107" s="2041"/>
      <c r="DP107" s="2041"/>
      <c r="DQ107" s="2041"/>
      <c r="DR107" s="2041"/>
      <c r="DS107" s="2041"/>
      <c r="DT107" s="2041"/>
      <c r="DU107" s="2041"/>
      <c r="DV107" s="2041"/>
      <c r="DW107" s="2041"/>
      <c r="DX107" s="2041"/>
      <c r="DY107" s="2041"/>
      <c r="DZ107" s="2041"/>
      <c r="EA107" s="2041"/>
      <c r="EB107" s="2041"/>
      <c r="EC107" s="2041"/>
      <c r="ED107" s="2041"/>
      <c r="EE107" s="2041"/>
      <c r="EF107" s="2041"/>
      <c r="EG107" s="2041"/>
      <c r="EH107" s="2041"/>
      <c r="EI107" s="2041"/>
      <c r="EJ107" s="2041"/>
      <c r="EK107" s="2041"/>
      <c r="EL107" s="2041"/>
      <c r="EM107" s="2041"/>
      <c r="EN107" s="2041"/>
      <c r="EO107" s="2041"/>
      <c r="EP107" s="2041"/>
      <c r="EQ107" s="2041"/>
      <c r="ER107" s="2041"/>
      <c r="ES107" s="2041"/>
      <c r="ET107" s="2041"/>
      <c r="EU107" s="2041"/>
      <c r="EV107" s="2041"/>
      <c r="EW107" s="2041"/>
      <c r="EX107" s="2041"/>
      <c r="EY107" s="2041"/>
      <c r="EZ107" s="2041"/>
      <c r="FA107" s="2041"/>
      <c r="FB107" s="2041"/>
    </row>
    <row r="108" spans="2:158" s="1288" customFormat="1" ht="21.75" customHeight="1">
      <c r="B108" s="2033"/>
      <c r="C108" s="2042"/>
      <c r="D108" s="2063" t="s">
        <v>46</v>
      </c>
      <c r="E108" s="2101">
        <v>21.893518</v>
      </c>
      <c r="F108" s="2102">
        <v>25.208803</v>
      </c>
      <c r="G108" s="2102">
        <v>32.451450000000001</v>
      </c>
      <c r="H108" s="2102">
        <v>30.927506000000001</v>
      </c>
      <c r="I108" s="2102">
        <v>32.443455999999998</v>
      </c>
      <c r="J108" s="2102">
        <v>32.95214</v>
      </c>
      <c r="K108" s="2102">
        <v>34.132834000000003</v>
      </c>
      <c r="L108" s="2102">
        <v>36.327480999999999</v>
      </c>
      <c r="M108" s="2102">
        <v>32.612518999999999</v>
      </c>
      <c r="N108" s="2102">
        <v>34.040966999999995</v>
      </c>
      <c r="O108" s="2102">
        <v>35.267213999999996</v>
      </c>
      <c r="P108" s="2103">
        <v>33.146796999999999</v>
      </c>
      <c r="Q108" s="72">
        <f t="shared" si="3"/>
        <v>381.40468499999997</v>
      </c>
      <c r="R108" s="1126"/>
      <c r="S108" s="1047"/>
      <c r="T108" s="1047"/>
      <c r="U108" s="1048"/>
      <c r="V108" s="1048" t="s">
        <v>45</v>
      </c>
      <c r="W108" s="1048">
        <v>5.8835470000000001</v>
      </c>
      <c r="X108" s="1048">
        <v>5.8247369999999998</v>
      </c>
      <c r="Y108" s="1048">
        <v>6.5802899999999998</v>
      </c>
      <c r="Z108" s="1048">
        <v>7.0539719999999999</v>
      </c>
      <c r="AA108" s="1048">
        <v>6.293418</v>
      </c>
      <c r="AB108" s="1048">
        <v>7.1149339999999999</v>
      </c>
      <c r="AC108" s="1048">
        <v>7.1082380000000001</v>
      </c>
      <c r="AD108" s="1048">
        <v>7.0407700000000002</v>
      </c>
      <c r="AE108" s="1048">
        <v>6.9713700000000003</v>
      </c>
      <c r="AF108" s="1048">
        <v>7.3194119999999998</v>
      </c>
      <c r="AG108" s="1048">
        <v>6.7685250000000003</v>
      </c>
      <c r="AH108" s="1048">
        <v>6.6357369999999998</v>
      </c>
      <c r="AI108" s="1048">
        <v>80.594950000000011</v>
      </c>
      <c r="AJ108" s="1047"/>
      <c r="AK108" s="1047"/>
      <c r="AL108" s="1047"/>
      <c r="AM108" s="1047"/>
      <c r="AN108" s="1047"/>
      <c r="AO108" s="1047"/>
      <c r="AP108" s="1047"/>
      <c r="AQ108" s="1047"/>
      <c r="AR108" s="1047"/>
      <c r="AS108" s="1047"/>
      <c r="AT108" s="1047"/>
      <c r="AU108" s="1047"/>
      <c r="AV108" s="1047"/>
      <c r="AW108" s="1047"/>
      <c r="AX108" s="1047"/>
      <c r="AY108" s="1047"/>
      <c r="AZ108" s="1047"/>
      <c r="BA108" s="1047"/>
      <c r="BB108" s="1047"/>
      <c r="BC108" s="1047"/>
      <c r="BD108" s="2041"/>
      <c r="BE108" s="2041"/>
      <c r="BF108" s="2041"/>
      <c r="BG108" s="2041"/>
      <c r="BH108" s="2041"/>
      <c r="BI108" s="2041"/>
      <c r="BJ108" s="2041"/>
      <c r="BK108" s="2041"/>
      <c r="BL108" s="2041"/>
      <c r="BM108" s="2041"/>
      <c r="BN108" s="2041"/>
      <c r="BO108" s="2041"/>
      <c r="BP108" s="2041"/>
      <c r="BQ108" s="2041"/>
      <c r="BR108" s="2041"/>
      <c r="BS108" s="2041"/>
      <c r="BT108" s="2041"/>
      <c r="BU108" s="2041"/>
      <c r="BV108" s="2041"/>
      <c r="BW108" s="2041"/>
      <c r="BX108" s="2041"/>
      <c r="BY108" s="2041"/>
      <c r="BZ108" s="2041"/>
      <c r="CA108" s="2041"/>
      <c r="CB108" s="2041"/>
      <c r="CC108" s="2041"/>
      <c r="CD108" s="2041"/>
      <c r="CE108" s="2041"/>
      <c r="CF108" s="2041"/>
      <c r="CG108" s="2041"/>
      <c r="CH108" s="2041"/>
      <c r="CI108" s="2041"/>
      <c r="CJ108" s="2041"/>
      <c r="CK108" s="2041"/>
      <c r="CL108" s="2041"/>
      <c r="CM108" s="2041"/>
      <c r="CN108" s="2041"/>
      <c r="CO108" s="2041"/>
      <c r="CP108" s="2041"/>
      <c r="CQ108" s="2041"/>
      <c r="CR108" s="2041"/>
      <c r="CS108" s="2041"/>
      <c r="CT108" s="2041"/>
      <c r="CU108" s="2041"/>
      <c r="CV108" s="2041"/>
      <c r="CW108" s="2041"/>
      <c r="CX108" s="2041"/>
      <c r="CY108" s="2041"/>
      <c r="CZ108" s="2041"/>
      <c r="DA108" s="2041"/>
      <c r="DB108" s="2041"/>
      <c r="DC108" s="2041"/>
      <c r="DD108" s="2041"/>
      <c r="DE108" s="2041"/>
      <c r="DF108" s="2041"/>
      <c r="DG108" s="2041"/>
      <c r="DH108" s="2041"/>
      <c r="DI108" s="2041"/>
      <c r="DJ108" s="2041"/>
      <c r="DK108" s="2041"/>
      <c r="DL108" s="2041"/>
      <c r="DM108" s="2041"/>
      <c r="DN108" s="2041"/>
      <c r="DO108" s="2041"/>
      <c r="DP108" s="2041"/>
      <c r="DQ108" s="2041"/>
      <c r="DR108" s="2041"/>
      <c r="DS108" s="2041"/>
      <c r="DT108" s="2041"/>
      <c r="DU108" s="2041"/>
      <c r="DV108" s="2041"/>
      <c r="DW108" s="2041"/>
      <c r="DX108" s="2041"/>
      <c r="DY108" s="2041"/>
      <c r="DZ108" s="2041"/>
      <c r="EA108" s="2041"/>
      <c r="EB108" s="2041"/>
      <c r="EC108" s="2041"/>
      <c r="ED108" s="2041"/>
      <c r="EE108" s="2041"/>
      <c r="EF108" s="2041"/>
      <c r="EG108" s="2041"/>
      <c r="EH108" s="2041"/>
      <c r="EI108" s="2041"/>
      <c r="EJ108" s="2041"/>
      <c r="EK108" s="2041"/>
      <c r="EL108" s="2041"/>
      <c r="EM108" s="2041"/>
      <c r="EN108" s="2041"/>
      <c r="EO108" s="2041"/>
      <c r="EP108" s="2041"/>
      <c r="EQ108" s="2041"/>
      <c r="ER108" s="2041"/>
      <c r="ES108" s="2041"/>
      <c r="ET108" s="2041"/>
      <c r="EU108" s="2041"/>
      <c r="EV108" s="2041"/>
      <c r="EW108" s="2041"/>
      <c r="EX108" s="2041"/>
      <c r="EY108" s="2041"/>
      <c r="EZ108" s="2041"/>
      <c r="FA108" s="2041"/>
      <c r="FB108" s="2041"/>
    </row>
    <row r="109" spans="2:158" s="1288" customFormat="1" ht="21.75" customHeight="1">
      <c r="B109" s="2033"/>
      <c r="C109" s="2047"/>
      <c r="D109" s="2048" t="s">
        <v>48</v>
      </c>
      <c r="E109" s="386">
        <v>27.777065</v>
      </c>
      <c r="F109" s="74">
        <v>31.033540000000002</v>
      </c>
      <c r="G109" s="74">
        <v>39.031739999999999</v>
      </c>
      <c r="H109" s="74">
        <v>37.981477999999996</v>
      </c>
      <c r="I109" s="74">
        <v>38.736874</v>
      </c>
      <c r="J109" s="74">
        <v>40.067073999999998</v>
      </c>
      <c r="K109" s="74">
        <v>41.241072000000003</v>
      </c>
      <c r="L109" s="74">
        <v>43.368251000000001</v>
      </c>
      <c r="M109" s="74">
        <v>39.583888999999999</v>
      </c>
      <c r="N109" s="74">
        <v>41.360378999999995</v>
      </c>
      <c r="O109" s="74">
        <v>42.035738999999992</v>
      </c>
      <c r="P109" s="75">
        <v>39.782533999999998</v>
      </c>
      <c r="Q109" s="1004">
        <f t="shared" si="3"/>
        <v>461.99963500000001</v>
      </c>
      <c r="R109" s="1126"/>
      <c r="S109" s="1047"/>
      <c r="T109" s="1047"/>
      <c r="U109" s="1048"/>
      <c r="V109" s="1048" t="s">
        <v>46</v>
      </c>
      <c r="W109" s="1048">
        <v>21.893518</v>
      </c>
      <c r="X109" s="1048">
        <v>25.208803</v>
      </c>
      <c r="Y109" s="1048">
        <v>32.451450000000001</v>
      </c>
      <c r="Z109" s="1048">
        <v>30.927506000000001</v>
      </c>
      <c r="AA109" s="1048">
        <v>32.443455999999998</v>
      </c>
      <c r="AB109" s="1048">
        <v>32.95214</v>
      </c>
      <c r="AC109" s="1048">
        <v>34.132834000000003</v>
      </c>
      <c r="AD109" s="1048">
        <v>36.327480999999999</v>
      </c>
      <c r="AE109" s="1048">
        <v>32.612518999999999</v>
      </c>
      <c r="AF109" s="1048">
        <v>34.040966999999995</v>
      </c>
      <c r="AG109" s="1048">
        <v>35.267213999999996</v>
      </c>
      <c r="AH109" s="1048">
        <v>33.146796999999999</v>
      </c>
      <c r="AI109" s="1048">
        <v>381.40468499999997</v>
      </c>
      <c r="AJ109" s="1047"/>
      <c r="AK109" s="1047"/>
      <c r="AL109" s="1047"/>
      <c r="AM109" s="1047"/>
      <c r="AN109" s="1047"/>
      <c r="AO109" s="1047"/>
      <c r="AP109" s="1047"/>
      <c r="AQ109" s="1047"/>
      <c r="AR109" s="1047"/>
      <c r="AS109" s="1047"/>
      <c r="AT109" s="1047"/>
      <c r="AU109" s="1047"/>
      <c r="AV109" s="1047"/>
      <c r="AW109" s="1047"/>
      <c r="AX109" s="1047"/>
      <c r="AY109" s="1047"/>
      <c r="AZ109" s="1047"/>
      <c r="BA109" s="1047"/>
      <c r="BB109" s="1047"/>
      <c r="BC109" s="1047"/>
      <c r="BD109" s="2041"/>
      <c r="BE109" s="2041"/>
      <c r="BF109" s="2041"/>
      <c r="BG109" s="2041"/>
      <c r="BH109" s="2041"/>
      <c r="BI109" s="2041"/>
      <c r="BJ109" s="2041"/>
      <c r="BK109" s="2041"/>
      <c r="BL109" s="2041"/>
      <c r="BM109" s="2041"/>
      <c r="BN109" s="2041"/>
      <c r="BO109" s="2041"/>
      <c r="BP109" s="2041"/>
      <c r="BQ109" s="2041"/>
      <c r="BR109" s="2041"/>
      <c r="BS109" s="2041"/>
      <c r="BT109" s="2041"/>
      <c r="BU109" s="2041"/>
      <c r="BV109" s="2041"/>
      <c r="BW109" s="2041"/>
      <c r="BX109" s="2041"/>
      <c r="BY109" s="2041"/>
      <c r="BZ109" s="2041"/>
      <c r="CA109" s="2041"/>
      <c r="CB109" s="2041"/>
      <c r="CC109" s="2041"/>
      <c r="CD109" s="2041"/>
      <c r="CE109" s="2041"/>
      <c r="CF109" s="2041"/>
      <c r="CG109" s="2041"/>
      <c r="CH109" s="2041"/>
      <c r="CI109" s="2041"/>
      <c r="CJ109" s="2041"/>
      <c r="CK109" s="2041"/>
      <c r="CL109" s="2041"/>
      <c r="CM109" s="2041"/>
      <c r="CN109" s="2041"/>
      <c r="CO109" s="2041"/>
      <c r="CP109" s="2041"/>
      <c r="CQ109" s="2041"/>
      <c r="CR109" s="2041"/>
      <c r="CS109" s="2041"/>
      <c r="CT109" s="2041"/>
      <c r="CU109" s="2041"/>
      <c r="CV109" s="2041"/>
      <c r="CW109" s="2041"/>
      <c r="CX109" s="2041"/>
      <c r="CY109" s="2041"/>
      <c r="CZ109" s="2041"/>
      <c r="DA109" s="2041"/>
      <c r="DB109" s="2041"/>
      <c r="DC109" s="2041"/>
      <c r="DD109" s="2041"/>
      <c r="DE109" s="2041"/>
      <c r="DF109" s="2041"/>
      <c r="DG109" s="2041"/>
      <c r="DH109" s="2041"/>
      <c r="DI109" s="2041"/>
      <c r="DJ109" s="2041"/>
      <c r="DK109" s="2041"/>
      <c r="DL109" s="2041"/>
      <c r="DM109" s="2041"/>
      <c r="DN109" s="2041"/>
      <c r="DO109" s="2041"/>
      <c r="DP109" s="2041"/>
      <c r="DQ109" s="2041"/>
      <c r="DR109" s="2041"/>
      <c r="DS109" s="2041"/>
      <c r="DT109" s="2041"/>
      <c r="DU109" s="2041"/>
      <c r="DV109" s="2041"/>
      <c r="DW109" s="2041"/>
      <c r="DX109" s="2041"/>
      <c r="DY109" s="2041"/>
      <c r="DZ109" s="2041"/>
      <c r="EA109" s="2041"/>
      <c r="EB109" s="2041"/>
      <c r="EC109" s="2041"/>
      <c r="ED109" s="2041"/>
      <c r="EE109" s="2041"/>
      <c r="EF109" s="2041"/>
      <c r="EG109" s="2041"/>
      <c r="EH109" s="2041"/>
      <c r="EI109" s="2041"/>
      <c r="EJ109" s="2041"/>
      <c r="EK109" s="2041"/>
      <c r="EL109" s="2041"/>
      <c r="EM109" s="2041"/>
      <c r="EN109" s="2041"/>
      <c r="EO109" s="2041"/>
      <c r="EP109" s="2041"/>
      <c r="EQ109" s="2041"/>
      <c r="ER109" s="2041"/>
      <c r="ES109" s="2041"/>
      <c r="ET109" s="2041"/>
      <c r="EU109" s="2041"/>
      <c r="EV109" s="2041"/>
      <c r="EW109" s="2041"/>
      <c r="EX109" s="2041"/>
      <c r="EY109" s="2041"/>
      <c r="EZ109" s="2041"/>
      <c r="FA109" s="2041"/>
      <c r="FB109" s="2041"/>
    </row>
    <row r="110" spans="2:158" s="1288" customFormat="1" ht="21.75" customHeight="1">
      <c r="B110" s="2049">
        <v>27</v>
      </c>
      <c r="C110" s="2088" t="str">
        <f>+U111</f>
        <v>Statkraft Perú S.A.</v>
      </c>
      <c r="D110" s="2059" t="s">
        <v>44</v>
      </c>
      <c r="E110" s="2095">
        <v>70.326346299999997</v>
      </c>
      <c r="F110" s="2039">
        <v>69.605187999999998</v>
      </c>
      <c r="G110" s="2039">
        <v>74.011161600000008</v>
      </c>
      <c r="H110" s="2039">
        <v>65.928188599999984</v>
      </c>
      <c r="I110" s="2039">
        <v>68.051253199999991</v>
      </c>
      <c r="J110" s="2039">
        <v>68.384615099999991</v>
      </c>
      <c r="K110" s="2039">
        <v>69.236053000000041</v>
      </c>
      <c r="L110" s="2039">
        <v>62.913677100000008</v>
      </c>
      <c r="M110" s="2039">
        <v>62.776280700000001</v>
      </c>
      <c r="N110" s="2039">
        <v>64.487639999999999</v>
      </c>
      <c r="O110" s="2039">
        <v>62.164762199999998</v>
      </c>
      <c r="P110" s="2040">
        <v>61.759745500000008</v>
      </c>
      <c r="Q110" s="995">
        <f t="shared" si="3"/>
        <v>799.6449113000001</v>
      </c>
      <c r="R110" s="1126"/>
      <c r="S110" s="1047"/>
      <c r="T110" s="1047"/>
      <c r="U110" s="1048"/>
      <c r="V110" s="1048" t="s">
        <v>48</v>
      </c>
      <c r="W110" s="1048">
        <v>27.777065</v>
      </c>
      <c r="X110" s="1048">
        <v>31.033540000000002</v>
      </c>
      <c r="Y110" s="1048">
        <v>39.031739999999999</v>
      </c>
      <c r="Z110" s="1048">
        <v>37.981477999999996</v>
      </c>
      <c r="AA110" s="1048">
        <v>38.736874</v>
      </c>
      <c r="AB110" s="1048">
        <v>40.067073999999998</v>
      </c>
      <c r="AC110" s="1048">
        <v>41.241072000000003</v>
      </c>
      <c r="AD110" s="1048">
        <v>43.368251000000001</v>
      </c>
      <c r="AE110" s="1048">
        <v>39.583888999999999</v>
      </c>
      <c r="AF110" s="1048">
        <v>41.360378999999995</v>
      </c>
      <c r="AG110" s="1048">
        <v>42.035738999999992</v>
      </c>
      <c r="AH110" s="1048">
        <v>39.782533999999998</v>
      </c>
      <c r="AI110" s="1048">
        <v>461.9996349999999</v>
      </c>
      <c r="AJ110" s="1047"/>
      <c r="AK110" s="1047"/>
      <c r="AL110" s="1047"/>
      <c r="AM110" s="1047"/>
      <c r="AN110" s="1047"/>
      <c r="AO110" s="1047"/>
      <c r="AP110" s="1047"/>
      <c r="AQ110" s="1047"/>
      <c r="AR110" s="1047"/>
      <c r="AS110" s="1047"/>
      <c r="AT110" s="1047"/>
      <c r="AU110" s="1047"/>
      <c r="AV110" s="1047"/>
      <c r="AW110" s="1047"/>
      <c r="AX110" s="1047"/>
      <c r="AY110" s="1047"/>
      <c r="AZ110" s="1047"/>
      <c r="BA110" s="1047"/>
      <c r="BB110" s="1047"/>
      <c r="BC110" s="1047"/>
      <c r="BD110" s="2041"/>
      <c r="BE110" s="2041"/>
      <c r="BF110" s="2041"/>
      <c r="BG110" s="2041"/>
      <c r="BH110" s="2041"/>
      <c r="BI110" s="2041"/>
      <c r="BJ110" s="2041"/>
      <c r="BK110" s="2041"/>
      <c r="BL110" s="2041"/>
      <c r="BM110" s="2041"/>
      <c r="BN110" s="2041"/>
      <c r="BO110" s="2041"/>
      <c r="BP110" s="2041"/>
      <c r="BQ110" s="2041"/>
      <c r="BR110" s="2041"/>
      <c r="BS110" s="2041"/>
      <c r="BT110" s="2041"/>
      <c r="BU110" s="2041"/>
      <c r="BV110" s="2041"/>
      <c r="BW110" s="2041"/>
      <c r="BX110" s="2041"/>
      <c r="BY110" s="2041"/>
      <c r="BZ110" s="2041"/>
      <c r="CA110" s="2041"/>
      <c r="CB110" s="2041"/>
      <c r="CC110" s="2041"/>
      <c r="CD110" s="2041"/>
      <c r="CE110" s="2041"/>
      <c r="CF110" s="2041"/>
      <c r="CG110" s="2041"/>
      <c r="CH110" s="2041"/>
      <c r="CI110" s="2041"/>
      <c r="CJ110" s="2041"/>
      <c r="CK110" s="2041"/>
      <c r="CL110" s="2041"/>
      <c r="CM110" s="2041"/>
      <c r="CN110" s="2041"/>
      <c r="CO110" s="2041"/>
      <c r="CP110" s="2041"/>
      <c r="CQ110" s="2041"/>
      <c r="CR110" s="2041"/>
      <c r="CS110" s="2041"/>
      <c r="CT110" s="2041"/>
      <c r="CU110" s="2041"/>
      <c r="CV110" s="2041"/>
      <c r="CW110" s="2041"/>
      <c r="CX110" s="2041"/>
      <c r="CY110" s="2041"/>
      <c r="CZ110" s="2041"/>
      <c r="DA110" s="2041"/>
      <c r="DB110" s="2041"/>
      <c r="DC110" s="2041"/>
      <c r="DD110" s="2041"/>
      <c r="DE110" s="2041"/>
      <c r="DF110" s="2041"/>
      <c r="DG110" s="2041"/>
      <c r="DH110" s="2041"/>
      <c r="DI110" s="2041"/>
      <c r="DJ110" s="2041"/>
      <c r="DK110" s="2041"/>
      <c r="DL110" s="2041"/>
      <c r="DM110" s="2041"/>
      <c r="DN110" s="2041"/>
      <c r="DO110" s="2041"/>
      <c r="DP110" s="2041"/>
      <c r="DQ110" s="2041"/>
      <c r="DR110" s="2041"/>
      <c r="DS110" s="2041"/>
      <c r="DT110" s="2041"/>
      <c r="DU110" s="2041"/>
      <c r="DV110" s="2041"/>
      <c r="DW110" s="2041"/>
      <c r="DX110" s="2041"/>
      <c r="DY110" s="2041"/>
      <c r="DZ110" s="2041"/>
      <c r="EA110" s="2041"/>
      <c r="EB110" s="2041"/>
      <c r="EC110" s="2041"/>
      <c r="ED110" s="2041"/>
      <c r="EE110" s="2041"/>
      <c r="EF110" s="2041"/>
      <c r="EG110" s="2041"/>
      <c r="EH110" s="2041"/>
      <c r="EI110" s="2041"/>
      <c r="EJ110" s="2041"/>
      <c r="EK110" s="2041"/>
      <c r="EL110" s="2041"/>
      <c r="EM110" s="2041"/>
      <c r="EN110" s="2041"/>
      <c r="EO110" s="2041"/>
      <c r="EP110" s="2041"/>
      <c r="EQ110" s="2041"/>
      <c r="ER110" s="2041"/>
      <c r="ES110" s="2041"/>
      <c r="ET110" s="2041"/>
      <c r="EU110" s="2041"/>
      <c r="EV110" s="2041"/>
      <c r="EW110" s="2041"/>
      <c r="EX110" s="2041"/>
      <c r="EY110" s="2041"/>
      <c r="EZ110" s="2041"/>
      <c r="FA110" s="2041"/>
      <c r="FB110" s="2041"/>
    </row>
    <row r="111" spans="2:158" s="1288" customFormat="1" ht="21.75" customHeight="1">
      <c r="B111" s="2033"/>
      <c r="C111" s="2042"/>
      <c r="D111" s="2063" t="s">
        <v>45</v>
      </c>
      <c r="E111" s="2099">
        <v>19.7093925</v>
      </c>
      <c r="F111" s="2082">
        <v>18.4482964</v>
      </c>
      <c r="G111" s="2082">
        <v>15.491085900000002</v>
      </c>
      <c r="H111" s="2082">
        <v>15.6485758</v>
      </c>
      <c r="I111" s="2082">
        <v>15.7441519</v>
      </c>
      <c r="J111" s="2082">
        <v>16.090089500000001</v>
      </c>
      <c r="K111" s="2082">
        <v>16.292021500000001</v>
      </c>
      <c r="L111" s="2082">
        <v>16.4639436</v>
      </c>
      <c r="M111" s="2082">
        <v>12.6456097</v>
      </c>
      <c r="N111" s="2082">
        <v>13.439287200000001</v>
      </c>
      <c r="O111" s="2082">
        <v>12.794063599999998</v>
      </c>
      <c r="P111" s="2100">
        <v>14.103046999999998</v>
      </c>
      <c r="Q111" s="72">
        <f t="shared" si="3"/>
        <v>186.86956459999999</v>
      </c>
      <c r="R111" s="1126"/>
      <c r="S111" s="1047"/>
      <c r="T111" s="1047"/>
      <c r="U111" s="1048" t="s">
        <v>139</v>
      </c>
      <c r="V111" s="1048" t="s">
        <v>44</v>
      </c>
      <c r="W111" s="1048">
        <v>70.326346299999997</v>
      </c>
      <c r="X111" s="1048">
        <v>69.605187999999998</v>
      </c>
      <c r="Y111" s="1048">
        <v>74.011161600000008</v>
      </c>
      <c r="Z111" s="1048">
        <v>65.928188599999984</v>
      </c>
      <c r="AA111" s="1048">
        <v>68.051253199999991</v>
      </c>
      <c r="AB111" s="1048">
        <v>68.384615099999991</v>
      </c>
      <c r="AC111" s="1048">
        <v>69.236053000000041</v>
      </c>
      <c r="AD111" s="1048">
        <v>62.913677100000008</v>
      </c>
      <c r="AE111" s="1048">
        <v>62.776280700000001</v>
      </c>
      <c r="AF111" s="1048">
        <v>64.487639999999999</v>
      </c>
      <c r="AG111" s="1048">
        <v>62.164762199999998</v>
      </c>
      <c r="AH111" s="1048">
        <v>61.759745500000008</v>
      </c>
      <c r="AI111" s="1048">
        <v>799.64491130000079</v>
      </c>
      <c r="AJ111" s="1047"/>
      <c r="AK111" s="1047"/>
      <c r="AL111" s="1047"/>
      <c r="AM111" s="1047"/>
      <c r="AN111" s="1047"/>
      <c r="AO111" s="1047"/>
      <c r="AP111" s="1047"/>
      <c r="AQ111" s="1047"/>
      <c r="AR111" s="1047"/>
      <c r="AS111" s="1047"/>
      <c r="AT111" s="1047"/>
      <c r="AU111" s="1047"/>
      <c r="AV111" s="1047"/>
      <c r="AW111" s="1047"/>
      <c r="AX111" s="1047"/>
      <c r="AY111" s="1047"/>
      <c r="AZ111" s="1047"/>
      <c r="BA111" s="1047"/>
      <c r="BB111" s="1047"/>
      <c r="BC111" s="1047"/>
      <c r="BD111" s="2041"/>
      <c r="BE111" s="2041"/>
      <c r="BF111" s="2041"/>
      <c r="BG111" s="2041"/>
      <c r="BH111" s="2041"/>
      <c r="BI111" s="2041"/>
      <c r="BJ111" s="2041"/>
      <c r="BK111" s="2041"/>
      <c r="BL111" s="2041"/>
      <c r="BM111" s="2041"/>
      <c r="BN111" s="2041"/>
      <c r="BO111" s="2041"/>
      <c r="BP111" s="2041"/>
      <c r="BQ111" s="2041"/>
      <c r="BR111" s="2041"/>
      <c r="BS111" s="2041"/>
      <c r="BT111" s="2041"/>
      <c r="BU111" s="2041"/>
      <c r="BV111" s="2041"/>
      <c r="BW111" s="2041"/>
      <c r="BX111" s="2041"/>
      <c r="BY111" s="2041"/>
      <c r="BZ111" s="2041"/>
      <c r="CA111" s="2041"/>
      <c r="CB111" s="2041"/>
      <c r="CC111" s="2041"/>
      <c r="CD111" s="2041"/>
      <c r="CE111" s="2041"/>
      <c r="CF111" s="2041"/>
      <c r="CG111" s="2041"/>
      <c r="CH111" s="2041"/>
      <c r="CI111" s="2041"/>
      <c r="CJ111" s="2041"/>
      <c r="CK111" s="2041"/>
      <c r="CL111" s="2041"/>
      <c r="CM111" s="2041"/>
      <c r="CN111" s="2041"/>
      <c r="CO111" s="2041"/>
      <c r="CP111" s="2041"/>
      <c r="CQ111" s="2041"/>
      <c r="CR111" s="2041"/>
      <c r="CS111" s="2041"/>
      <c r="CT111" s="2041"/>
      <c r="CU111" s="2041"/>
      <c r="CV111" s="2041"/>
      <c r="CW111" s="2041"/>
      <c r="CX111" s="2041"/>
      <c r="CY111" s="2041"/>
      <c r="CZ111" s="2041"/>
      <c r="DA111" s="2041"/>
      <c r="DB111" s="2041"/>
      <c r="DC111" s="2041"/>
      <c r="DD111" s="2041"/>
      <c r="DE111" s="2041"/>
      <c r="DF111" s="2041"/>
      <c r="DG111" s="2041"/>
      <c r="DH111" s="2041"/>
      <c r="DI111" s="2041"/>
      <c r="DJ111" s="2041"/>
      <c r="DK111" s="2041"/>
      <c r="DL111" s="2041"/>
      <c r="DM111" s="2041"/>
      <c r="DN111" s="2041"/>
      <c r="DO111" s="2041"/>
      <c r="DP111" s="2041"/>
      <c r="DQ111" s="2041"/>
      <c r="DR111" s="2041"/>
      <c r="DS111" s="2041"/>
      <c r="DT111" s="2041"/>
      <c r="DU111" s="2041"/>
      <c r="DV111" s="2041"/>
      <c r="DW111" s="2041"/>
      <c r="DX111" s="2041"/>
      <c r="DY111" s="2041"/>
      <c r="DZ111" s="2041"/>
      <c r="EA111" s="2041"/>
      <c r="EB111" s="2041"/>
      <c r="EC111" s="2041"/>
      <c r="ED111" s="2041"/>
      <c r="EE111" s="2041"/>
      <c r="EF111" s="2041"/>
      <c r="EG111" s="2041"/>
      <c r="EH111" s="2041"/>
      <c r="EI111" s="2041"/>
      <c r="EJ111" s="2041"/>
      <c r="EK111" s="2041"/>
      <c r="EL111" s="2041"/>
      <c r="EM111" s="2041"/>
      <c r="EN111" s="2041"/>
      <c r="EO111" s="2041"/>
      <c r="EP111" s="2041"/>
      <c r="EQ111" s="2041"/>
      <c r="ER111" s="2041"/>
      <c r="ES111" s="2041"/>
      <c r="ET111" s="2041"/>
      <c r="EU111" s="2041"/>
      <c r="EV111" s="2041"/>
      <c r="EW111" s="2041"/>
      <c r="EX111" s="2041"/>
      <c r="EY111" s="2041"/>
      <c r="EZ111" s="2041"/>
      <c r="FA111" s="2041"/>
      <c r="FB111" s="2041"/>
    </row>
    <row r="112" spans="2:158" s="1288" customFormat="1" ht="21.75" customHeight="1">
      <c r="B112" s="2033"/>
      <c r="C112" s="2042"/>
      <c r="D112" s="2063" t="s">
        <v>46</v>
      </c>
      <c r="E112" s="2101"/>
      <c r="F112" s="2102"/>
      <c r="G112" s="2102"/>
      <c r="H112" s="2102"/>
      <c r="I112" s="2102"/>
      <c r="J112" s="2102"/>
      <c r="K112" s="2102"/>
      <c r="L112" s="2102"/>
      <c r="M112" s="2102"/>
      <c r="N112" s="2102"/>
      <c r="O112" s="2102"/>
      <c r="P112" s="2103"/>
      <c r="Q112" s="72">
        <f t="shared" si="3"/>
        <v>0</v>
      </c>
      <c r="R112" s="1126"/>
      <c r="S112" s="1047"/>
      <c r="T112" s="1047"/>
      <c r="U112" s="1048"/>
      <c r="V112" s="1048" t="s">
        <v>45</v>
      </c>
      <c r="W112" s="1048">
        <v>19.7093925</v>
      </c>
      <c r="X112" s="1048">
        <v>18.4482964</v>
      </c>
      <c r="Y112" s="1048">
        <v>15.491085900000002</v>
      </c>
      <c r="Z112" s="1048">
        <v>15.6485758</v>
      </c>
      <c r="AA112" s="1048">
        <v>15.7441519</v>
      </c>
      <c r="AB112" s="1048">
        <v>16.090089500000001</v>
      </c>
      <c r="AC112" s="1048">
        <v>16.292021500000001</v>
      </c>
      <c r="AD112" s="1048">
        <v>16.4639436</v>
      </c>
      <c r="AE112" s="1048">
        <v>12.6456097</v>
      </c>
      <c r="AF112" s="1048">
        <v>13.439287200000001</v>
      </c>
      <c r="AG112" s="1048">
        <v>12.794063599999998</v>
      </c>
      <c r="AH112" s="1048">
        <v>14.103046999999998</v>
      </c>
      <c r="AI112" s="1048">
        <v>186.86956459999996</v>
      </c>
      <c r="AJ112" s="1047"/>
      <c r="AK112" s="1047"/>
      <c r="AL112" s="1047"/>
      <c r="AM112" s="1047"/>
      <c r="AN112" s="1047"/>
      <c r="AO112" s="1047"/>
      <c r="AP112" s="1047"/>
      <c r="AQ112" s="1047"/>
      <c r="AR112" s="1047"/>
      <c r="AS112" s="1047"/>
      <c r="AT112" s="1047"/>
      <c r="AU112" s="1047"/>
      <c r="AV112" s="1047"/>
      <c r="AW112" s="1047"/>
      <c r="AX112" s="1047"/>
      <c r="AY112" s="1047"/>
      <c r="AZ112" s="1047"/>
      <c r="BA112" s="1047"/>
      <c r="BB112" s="1047"/>
      <c r="BC112" s="1047"/>
      <c r="BD112" s="2041"/>
      <c r="BE112" s="2041"/>
      <c r="BF112" s="2041"/>
      <c r="BG112" s="2041"/>
      <c r="BH112" s="2041"/>
      <c r="BI112" s="2041"/>
      <c r="BJ112" s="2041"/>
      <c r="BK112" s="2041"/>
      <c r="BL112" s="2041"/>
      <c r="BM112" s="2041"/>
      <c r="BN112" s="2041"/>
      <c r="BO112" s="2041"/>
      <c r="BP112" s="2041"/>
      <c r="BQ112" s="2041"/>
      <c r="BR112" s="2041"/>
      <c r="BS112" s="2041"/>
      <c r="BT112" s="2041"/>
      <c r="BU112" s="2041"/>
      <c r="BV112" s="2041"/>
      <c r="BW112" s="2041"/>
      <c r="BX112" s="2041"/>
      <c r="BY112" s="2041"/>
      <c r="BZ112" s="2041"/>
      <c r="CA112" s="2041"/>
      <c r="CB112" s="2041"/>
      <c r="CC112" s="2041"/>
      <c r="CD112" s="2041"/>
      <c r="CE112" s="2041"/>
      <c r="CF112" s="2041"/>
      <c r="CG112" s="2041"/>
      <c r="CH112" s="2041"/>
      <c r="CI112" s="2041"/>
      <c r="CJ112" s="2041"/>
      <c r="CK112" s="2041"/>
      <c r="CL112" s="2041"/>
      <c r="CM112" s="2041"/>
      <c r="CN112" s="2041"/>
      <c r="CO112" s="2041"/>
      <c r="CP112" s="2041"/>
      <c r="CQ112" s="2041"/>
      <c r="CR112" s="2041"/>
      <c r="CS112" s="2041"/>
      <c r="CT112" s="2041"/>
      <c r="CU112" s="2041"/>
      <c r="CV112" s="2041"/>
      <c r="CW112" s="2041"/>
      <c r="CX112" s="2041"/>
      <c r="CY112" s="2041"/>
      <c r="CZ112" s="2041"/>
      <c r="DA112" s="2041"/>
      <c r="DB112" s="2041"/>
      <c r="DC112" s="2041"/>
      <c r="DD112" s="2041"/>
      <c r="DE112" s="2041"/>
      <c r="DF112" s="2041"/>
      <c r="DG112" s="2041"/>
      <c r="DH112" s="2041"/>
      <c r="DI112" s="2041"/>
      <c r="DJ112" s="2041"/>
      <c r="DK112" s="2041"/>
      <c r="DL112" s="2041"/>
      <c r="DM112" s="2041"/>
      <c r="DN112" s="2041"/>
      <c r="DO112" s="2041"/>
      <c r="DP112" s="2041"/>
      <c r="DQ112" s="2041"/>
      <c r="DR112" s="2041"/>
      <c r="DS112" s="2041"/>
      <c r="DT112" s="2041"/>
      <c r="DU112" s="2041"/>
      <c r="DV112" s="2041"/>
      <c r="DW112" s="2041"/>
      <c r="DX112" s="2041"/>
      <c r="DY112" s="2041"/>
      <c r="DZ112" s="2041"/>
      <c r="EA112" s="2041"/>
      <c r="EB112" s="2041"/>
      <c r="EC112" s="2041"/>
      <c r="ED112" s="2041"/>
      <c r="EE112" s="2041"/>
      <c r="EF112" s="2041"/>
      <c r="EG112" s="2041"/>
      <c r="EH112" s="2041"/>
      <c r="EI112" s="2041"/>
      <c r="EJ112" s="2041"/>
      <c r="EK112" s="2041"/>
      <c r="EL112" s="2041"/>
      <c r="EM112" s="2041"/>
      <c r="EN112" s="2041"/>
      <c r="EO112" s="2041"/>
      <c r="EP112" s="2041"/>
      <c r="EQ112" s="2041"/>
      <c r="ER112" s="2041"/>
      <c r="ES112" s="2041"/>
      <c r="ET112" s="2041"/>
      <c r="EU112" s="2041"/>
      <c r="EV112" s="2041"/>
      <c r="EW112" s="2041"/>
      <c r="EX112" s="2041"/>
      <c r="EY112" s="2041"/>
      <c r="EZ112" s="2041"/>
      <c r="FA112" s="2041"/>
      <c r="FB112" s="2041"/>
    </row>
    <row r="113" spans="2:158" s="1288" customFormat="1" ht="21.75" customHeight="1">
      <c r="B113" s="2033"/>
      <c r="C113" s="2047"/>
      <c r="D113" s="2048" t="s">
        <v>48</v>
      </c>
      <c r="E113" s="386">
        <v>90.035738799999947</v>
      </c>
      <c r="F113" s="74">
        <v>88.053484400000016</v>
      </c>
      <c r="G113" s="74">
        <v>89.502247500000024</v>
      </c>
      <c r="H113" s="74">
        <v>81.576764400000016</v>
      </c>
      <c r="I113" s="74">
        <v>83.795405100000025</v>
      </c>
      <c r="J113" s="74">
        <v>84.474704600000038</v>
      </c>
      <c r="K113" s="74">
        <v>85.528074499999974</v>
      </c>
      <c r="L113" s="74">
        <v>79.377620699999994</v>
      </c>
      <c r="M113" s="74">
        <v>75.421890399999981</v>
      </c>
      <c r="N113" s="74">
        <v>77.926927200000009</v>
      </c>
      <c r="O113" s="74">
        <v>74.958825799999985</v>
      </c>
      <c r="P113" s="75">
        <v>75.862792499999998</v>
      </c>
      <c r="Q113" s="1004">
        <f t="shared" si="3"/>
        <v>986.51447589999998</v>
      </c>
      <c r="R113" s="1126"/>
      <c r="S113" s="1047"/>
      <c r="T113" s="1047"/>
      <c r="U113" s="1048"/>
      <c r="V113" s="1048" t="s">
        <v>46</v>
      </c>
      <c r="W113" s="1048"/>
      <c r="X113" s="1048"/>
      <c r="Y113" s="1048"/>
      <c r="Z113" s="1048"/>
      <c r="AA113" s="1048"/>
      <c r="AB113" s="1048"/>
      <c r="AC113" s="1048"/>
      <c r="AD113" s="1048"/>
      <c r="AE113" s="1048"/>
      <c r="AF113" s="1048"/>
      <c r="AG113" s="1048"/>
      <c r="AH113" s="1048"/>
      <c r="AI113" s="1048"/>
      <c r="AJ113" s="1047"/>
      <c r="AK113" s="1047"/>
      <c r="AL113" s="1047"/>
      <c r="AM113" s="1047"/>
      <c r="AN113" s="1047"/>
      <c r="AO113" s="1047"/>
      <c r="AP113" s="1047"/>
      <c r="AQ113" s="1047"/>
      <c r="AR113" s="1047"/>
      <c r="AS113" s="1047"/>
      <c r="AT113" s="1047"/>
      <c r="AU113" s="1047"/>
      <c r="AV113" s="1047"/>
      <c r="AW113" s="1047"/>
      <c r="AX113" s="1047"/>
      <c r="AY113" s="1047"/>
      <c r="AZ113" s="1047"/>
      <c r="BA113" s="1047"/>
      <c r="BB113" s="1047"/>
      <c r="BC113" s="1047"/>
      <c r="BD113" s="2041"/>
      <c r="BE113" s="2041"/>
      <c r="BF113" s="2041"/>
      <c r="BG113" s="2041"/>
      <c r="BH113" s="2041"/>
      <c r="BI113" s="2041"/>
      <c r="BJ113" s="2041"/>
      <c r="BK113" s="2041"/>
      <c r="BL113" s="2041"/>
      <c r="BM113" s="2041"/>
      <c r="BN113" s="2041"/>
      <c r="BO113" s="2041"/>
      <c r="BP113" s="2041"/>
      <c r="BQ113" s="2041"/>
      <c r="BR113" s="2041"/>
      <c r="BS113" s="2041"/>
      <c r="BT113" s="2041"/>
      <c r="BU113" s="2041"/>
      <c r="BV113" s="2041"/>
      <c r="BW113" s="2041"/>
      <c r="BX113" s="2041"/>
      <c r="BY113" s="2041"/>
      <c r="BZ113" s="2041"/>
      <c r="CA113" s="2041"/>
      <c r="CB113" s="2041"/>
      <c r="CC113" s="2041"/>
      <c r="CD113" s="2041"/>
      <c r="CE113" s="2041"/>
      <c r="CF113" s="2041"/>
      <c r="CG113" s="2041"/>
      <c r="CH113" s="2041"/>
      <c r="CI113" s="2041"/>
      <c r="CJ113" s="2041"/>
      <c r="CK113" s="2041"/>
      <c r="CL113" s="2041"/>
      <c r="CM113" s="2041"/>
      <c r="CN113" s="2041"/>
      <c r="CO113" s="2041"/>
      <c r="CP113" s="2041"/>
      <c r="CQ113" s="2041"/>
      <c r="CR113" s="2041"/>
      <c r="CS113" s="2041"/>
      <c r="CT113" s="2041"/>
      <c r="CU113" s="2041"/>
      <c r="CV113" s="2041"/>
      <c r="CW113" s="2041"/>
      <c r="CX113" s="2041"/>
      <c r="CY113" s="2041"/>
      <c r="CZ113" s="2041"/>
      <c r="DA113" s="2041"/>
      <c r="DB113" s="2041"/>
      <c r="DC113" s="2041"/>
      <c r="DD113" s="2041"/>
      <c r="DE113" s="2041"/>
      <c r="DF113" s="2041"/>
      <c r="DG113" s="2041"/>
      <c r="DH113" s="2041"/>
      <c r="DI113" s="2041"/>
      <c r="DJ113" s="2041"/>
      <c r="DK113" s="2041"/>
      <c r="DL113" s="2041"/>
      <c r="DM113" s="2041"/>
      <c r="DN113" s="2041"/>
      <c r="DO113" s="2041"/>
      <c r="DP113" s="2041"/>
      <c r="DQ113" s="2041"/>
      <c r="DR113" s="2041"/>
      <c r="DS113" s="2041"/>
      <c r="DT113" s="2041"/>
      <c r="DU113" s="2041"/>
      <c r="DV113" s="2041"/>
      <c r="DW113" s="2041"/>
      <c r="DX113" s="2041"/>
      <c r="DY113" s="2041"/>
      <c r="DZ113" s="2041"/>
      <c r="EA113" s="2041"/>
      <c r="EB113" s="2041"/>
      <c r="EC113" s="2041"/>
      <c r="ED113" s="2041"/>
      <c r="EE113" s="2041"/>
      <c r="EF113" s="2041"/>
      <c r="EG113" s="2041"/>
      <c r="EH113" s="2041"/>
      <c r="EI113" s="2041"/>
      <c r="EJ113" s="2041"/>
      <c r="EK113" s="2041"/>
      <c r="EL113" s="2041"/>
      <c r="EM113" s="2041"/>
      <c r="EN113" s="2041"/>
      <c r="EO113" s="2041"/>
      <c r="EP113" s="2041"/>
      <c r="EQ113" s="2041"/>
      <c r="ER113" s="2041"/>
      <c r="ES113" s="2041"/>
      <c r="ET113" s="2041"/>
      <c r="EU113" s="2041"/>
      <c r="EV113" s="2041"/>
      <c r="EW113" s="2041"/>
      <c r="EX113" s="2041"/>
      <c r="EY113" s="2041"/>
      <c r="EZ113" s="2041"/>
      <c r="FA113" s="2041"/>
      <c r="FB113" s="2041"/>
    </row>
    <row r="114" spans="2:158" s="1288" customFormat="1" ht="21.75" customHeight="1">
      <c r="B114" s="2049">
        <v>28</v>
      </c>
      <c r="C114" s="2088" t="str">
        <f>+U115</f>
        <v>Termochilca S.A.</v>
      </c>
      <c r="D114" s="2059" t="s">
        <v>44</v>
      </c>
      <c r="E114" s="2095"/>
      <c r="F114" s="2039"/>
      <c r="G114" s="2039"/>
      <c r="H114" s="2039"/>
      <c r="I114" s="2039"/>
      <c r="J114" s="2039"/>
      <c r="K114" s="2039"/>
      <c r="L114" s="2039"/>
      <c r="M114" s="2039"/>
      <c r="N114" s="2039"/>
      <c r="O114" s="2039"/>
      <c r="P114" s="2040"/>
      <c r="Q114" s="995">
        <f t="shared" si="3"/>
        <v>0</v>
      </c>
      <c r="R114" s="1126"/>
      <c r="S114" s="1047"/>
      <c r="T114" s="1047"/>
      <c r="U114" s="1048"/>
      <c r="V114" s="1048" t="s">
        <v>48</v>
      </c>
      <c r="W114" s="1048">
        <v>90.035738799999947</v>
      </c>
      <c r="X114" s="1048">
        <v>88.053484400000016</v>
      </c>
      <c r="Y114" s="1048">
        <v>89.502247500000024</v>
      </c>
      <c r="Z114" s="1048">
        <v>81.576764400000016</v>
      </c>
      <c r="AA114" s="1048">
        <v>83.795405100000025</v>
      </c>
      <c r="AB114" s="1048">
        <v>84.474704600000038</v>
      </c>
      <c r="AC114" s="1048">
        <v>85.528074499999974</v>
      </c>
      <c r="AD114" s="1048">
        <v>79.377620699999994</v>
      </c>
      <c r="AE114" s="1048">
        <v>75.421890399999981</v>
      </c>
      <c r="AF114" s="1048">
        <v>77.926927200000009</v>
      </c>
      <c r="AG114" s="1048">
        <v>74.958825799999985</v>
      </c>
      <c r="AH114" s="1048">
        <v>75.862792499999998</v>
      </c>
      <c r="AI114" s="1048">
        <v>986.51447589999964</v>
      </c>
      <c r="AJ114" s="1047"/>
      <c r="AK114" s="1047"/>
      <c r="AL114" s="1047"/>
      <c r="AM114" s="1047"/>
      <c r="AN114" s="1047"/>
      <c r="AO114" s="1047"/>
      <c r="AP114" s="1047"/>
      <c r="AQ114" s="1047"/>
      <c r="AR114" s="1047"/>
      <c r="AS114" s="1047"/>
      <c r="AT114" s="1047"/>
      <c r="AU114" s="1047"/>
      <c r="AV114" s="1047"/>
      <c r="AW114" s="1047"/>
      <c r="AX114" s="1047"/>
      <c r="AY114" s="1047"/>
      <c r="AZ114" s="1047"/>
      <c r="BA114" s="1047"/>
      <c r="BB114" s="1047"/>
      <c r="BC114" s="1047"/>
      <c r="BD114" s="2041"/>
      <c r="BE114" s="2041"/>
      <c r="BF114" s="2041"/>
      <c r="BG114" s="2041"/>
      <c r="BH114" s="2041"/>
      <c r="BI114" s="2041"/>
      <c r="BJ114" s="2041"/>
      <c r="BK114" s="2041"/>
      <c r="BL114" s="2041"/>
      <c r="BM114" s="2041"/>
      <c r="BN114" s="2041"/>
      <c r="BO114" s="2041"/>
      <c r="BP114" s="2041"/>
      <c r="BQ114" s="2041"/>
      <c r="BR114" s="2041"/>
      <c r="BS114" s="2041"/>
      <c r="BT114" s="2041"/>
      <c r="BU114" s="2041"/>
      <c r="BV114" s="2041"/>
      <c r="BW114" s="2041"/>
      <c r="BX114" s="2041"/>
      <c r="BY114" s="2041"/>
      <c r="BZ114" s="2041"/>
      <c r="CA114" s="2041"/>
      <c r="CB114" s="2041"/>
      <c r="CC114" s="2041"/>
      <c r="CD114" s="2041"/>
      <c r="CE114" s="2041"/>
      <c r="CF114" s="2041"/>
      <c r="CG114" s="2041"/>
      <c r="CH114" s="2041"/>
      <c r="CI114" s="2041"/>
      <c r="CJ114" s="2041"/>
      <c r="CK114" s="2041"/>
      <c r="CL114" s="2041"/>
      <c r="CM114" s="2041"/>
      <c r="CN114" s="2041"/>
      <c r="CO114" s="2041"/>
      <c r="CP114" s="2041"/>
      <c r="CQ114" s="2041"/>
      <c r="CR114" s="2041"/>
      <c r="CS114" s="2041"/>
      <c r="CT114" s="2041"/>
      <c r="CU114" s="2041"/>
      <c r="CV114" s="2041"/>
      <c r="CW114" s="2041"/>
      <c r="CX114" s="2041"/>
      <c r="CY114" s="2041"/>
      <c r="CZ114" s="2041"/>
      <c r="DA114" s="2041"/>
      <c r="DB114" s="2041"/>
      <c r="DC114" s="2041"/>
      <c r="DD114" s="2041"/>
      <c r="DE114" s="2041"/>
      <c r="DF114" s="2041"/>
      <c r="DG114" s="2041"/>
      <c r="DH114" s="2041"/>
      <c r="DI114" s="2041"/>
      <c r="DJ114" s="2041"/>
      <c r="DK114" s="2041"/>
      <c r="DL114" s="2041"/>
      <c r="DM114" s="2041"/>
      <c r="DN114" s="2041"/>
      <c r="DO114" s="2041"/>
      <c r="DP114" s="2041"/>
      <c r="DQ114" s="2041"/>
      <c r="DR114" s="2041"/>
      <c r="DS114" s="2041"/>
      <c r="DT114" s="2041"/>
      <c r="DU114" s="2041"/>
      <c r="DV114" s="2041"/>
      <c r="DW114" s="2041"/>
      <c r="DX114" s="2041"/>
      <c r="DY114" s="2041"/>
      <c r="DZ114" s="2041"/>
      <c r="EA114" s="2041"/>
      <c r="EB114" s="2041"/>
      <c r="EC114" s="2041"/>
      <c r="ED114" s="2041"/>
      <c r="EE114" s="2041"/>
      <c r="EF114" s="2041"/>
      <c r="EG114" s="2041"/>
      <c r="EH114" s="2041"/>
      <c r="EI114" s="2041"/>
      <c r="EJ114" s="2041"/>
      <c r="EK114" s="2041"/>
      <c r="EL114" s="2041"/>
      <c r="EM114" s="2041"/>
      <c r="EN114" s="2041"/>
      <c r="EO114" s="2041"/>
      <c r="EP114" s="2041"/>
      <c r="EQ114" s="2041"/>
      <c r="ER114" s="2041"/>
      <c r="ES114" s="2041"/>
      <c r="ET114" s="2041"/>
      <c r="EU114" s="2041"/>
      <c r="EV114" s="2041"/>
      <c r="EW114" s="2041"/>
      <c r="EX114" s="2041"/>
      <c r="EY114" s="2041"/>
      <c r="EZ114" s="2041"/>
      <c r="FA114" s="2041"/>
      <c r="FB114" s="2041"/>
    </row>
    <row r="115" spans="2:158" s="1281" customFormat="1" ht="21.75" customHeight="1">
      <c r="B115" s="2033"/>
      <c r="C115" s="2042"/>
      <c r="D115" s="2063" t="s">
        <v>45</v>
      </c>
      <c r="E115" s="2099">
        <v>18.759574000000001</v>
      </c>
      <c r="F115" s="2082">
        <v>20.279915499999994</v>
      </c>
      <c r="G115" s="2082">
        <v>22.546249399999997</v>
      </c>
      <c r="H115" s="2082">
        <v>19.853064700000004</v>
      </c>
      <c r="I115" s="2082">
        <v>23.280190600000005</v>
      </c>
      <c r="J115" s="2082">
        <v>22.042410500000003</v>
      </c>
      <c r="K115" s="2082">
        <v>22.996223000000001</v>
      </c>
      <c r="L115" s="2082">
        <v>25.537292300000001</v>
      </c>
      <c r="M115" s="2082">
        <v>24.7148368</v>
      </c>
      <c r="N115" s="2082">
        <v>25.383757299999992</v>
      </c>
      <c r="O115" s="2082">
        <v>25.215928900000002</v>
      </c>
      <c r="P115" s="2100">
        <v>26.140725400000001</v>
      </c>
      <c r="Q115" s="72">
        <f t="shared" si="3"/>
        <v>276.75016839999995</v>
      </c>
      <c r="R115" s="1053"/>
      <c r="S115" s="1048"/>
      <c r="T115" s="1048"/>
      <c r="U115" s="1048" t="s">
        <v>268</v>
      </c>
      <c r="V115" s="1048" t="s">
        <v>44</v>
      </c>
      <c r="W115" s="1048"/>
      <c r="X115" s="1048"/>
      <c r="Y115" s="1048"/>
      <c r="Z115" s="1048"/>
      <c r="AA115" s="1048"/>
      <c r="AB115" s="1048"/>
      <c r="AC115" s="1048"/>
      <c r="AD115" s="1048"/>
      <c r="AE115" s="1048"/>
      <c r="AF115" s="1048"/>
      <c r="AG115" s="1048"/>
      <c r="AH115" s="1048"/>
      <c r="AI115" s="1048"/>
      <c r="AJ115" s="1048"/>
      <c r="AK115" s="1048"/>
      <c r="AL115" s="1048"/>
      <c r="AM115" s="1048"/>
      <c r="AN115" s="1048"/>
      <c r="AO115" s="1048"/>
      <c r="AP115" s="1048"/>
      <c r="AQ115" s="1048"/>
      <c r="AR115" s="1048"/>
      <c r="AS115" s="1048"/>
      <c r="AT115" s="1048"/>
      <c r="AU115" s="1048"/>
      <c r="AV115" s="1048"/>
      <c r="AW115" s="1048"/>
      <c r="AX115" s="1048"/>
      <c r="AY115" s="1048"/>
      <c r="AZ115" s="1048"/>
      <c r="BA115" s="1048"/>
      <c r="BB115" s="1048"/>
      <c r="BC115" s="1048"/>
      <c r="BD115" s="1259"/>
      <c r="BE115" s="1259"/>
      <c r="BF115" s="1259"/>
      <c r="BG115" s="1259"/>
      <c r="BH115" s="1259"/>
      <c r="BI115" s="1259"/>
      <c r="BJ115" s="1259"/>
      <c r="BK115" s="1259"/>
      <c r="BL115" s="1259"/>
      <c r="BM115" s="1259"/>
      <c r="BN115" s="1259"/>
      <c r="BO115" s="1259"/>
      <c r="BP115" s="1259"/>
      <c r="BQ115" s="1259"/>
      <c r="BR115" s="1259"/>
      <c r="BS115" s="1259"/>
      <c r="BT115" s="1259"/>
      <c r="BU115" s="1259"/>
      <c r="BV115" s="1259"/>
      <c r="BW115" s="1259"/>
      <c r="BX115" s="1259"/>
      <c r="BY115" s="1259"/>
      <c r="BZ115" s="1259"/>
      <c r="CA115" s="1259"/>
      <c r="CB115" s="1259"/>
      <c r="CC115" s="1259"/>
      <c r="CD115" s="1259"/>
      <c r="CE115" s="1259"/>
      <c r="CF115" s="1259"/>
      <c r="CG115" s="1259"/>
      <c r="CH115" s="1259"/>
      <c r="CI115" s="1259"/>
      <c r="CJ115" s="1259"/>
      <c r="CK115" s="1259"/>
      <c r="CL115" s="1259"/>
      <c r="CM115" s="1259"/>
      <c r="CN115" s="1259"/>
      <c r="CO115" s="1259"/>
      <c r="CP115" s="1259"/>
      <c r="CQ115" s="1259"/>
      <c r="CR115" s="1259"/>
      <c r="CS115" s="1259"/>
      <c r="CT115" s="1259"/>
      <c r="CU115" s="1259"/>
      <c r="CV115" s="1259"/>
      <c r="CW115" s="1259"/>
      <c r="CX115" s="1259"/>
      <c r="CY115" s="1259"/>
      <c r="CZ115" s="1259"/>
      <c r="DA115" s="1259"/>
      <c r="DB115" s="1259"/>
      <c r="DC115" s="1259"/>
      <c r="DD115" s="1259"/>
      <c r="DE115" s="1259"/>
      <c r="DF115" s="1259"/>
      <c r="DG115" s="1259"/>
      <c r="DH115" s="1259"/>
      <c r="DI115" s="1259"/>
      <c r="DJ115" s="1259"/>
      <c r="DK115" s="1259"/>
      <c r="DL115" s="1259"/>
      <c r="DM115" s="1259"/>
      <c r="DN115" s="1259"/>
      <c r="DO115" s="1259"/>
      <c r="DP115" s="1259"/>
      <c r="DQ115" s="1259"/>
      <c r="DR115" s="1259"/>
      <c r="DS115" s="1259"/>
      <c r="DT115" s="1259"/>
      <c r="DU115" s="1259"/>
      <c r="DV115" s="1259"/>
      <c r="DW115" s="1259"/>
      <c r="DX115" s="1259"/>
      <c r="DY115" s="1259"/>
      <c r="DZ115" s="1259"/>
      <c r="EA115" s="1259"/>
      <c r="EB115" s="1259"/>
      <c r="EC115" s="1259"/>
      <c r="ED115" s="1259"/>
      <c r="EE115" s="1259"/>
      <c r="EF115" s="1259"/>
      <c r="EG115" s="1259"/>
      <c r="EH115" s="1259"/>
      <c r="EI115" s="1259"/>
      <c r="EJ115" s="1259"/>
      <c r="EK115" s="1259"/>
      <c r="EL115" s="1259"/>
      <c r="EM115" s="1259"/>
      <c r="EN115" s="1259"/>
      <c r="EO115" s="1259"/>
      <c r="EP115" s="1259"/>
      <c r="EQ115" s="1259"/>
      <c r="ER115" s="1259"/>
      <c r="ES115" s="1259"/>
      <c r="ET115" s="1259"/>
      <c r="EU115" s="1259"/>
      <c r="EV115" s="1259"/>
      <c r="EW115" s="1259"/>
      <c r="EX115" s="1259"/>
      <c r="EY115" s="1259"/>
      <c r="EZ115" s="1259"/>
      <c r="FA115" s="1259"/>
      <c r="FB115" s="1259"/>
    </row>
    <row r="116" spans="2:158" s="1259" customFormat="1" ht="21.75" customHeight="1">
      <c r="B116" s="2033"/>
      <c r="C116" s="2042"/>
      <c r="D116" s="2063" t="s">
        <v>46</v>
      </c>
      <c r="E116" s="2101">
        <v>10.887331999999997</v>
      </c>
      <c r="F116" s="2102">
        <v>9.9668014000000014</v>
      </c>
      <c r="G116" s="2102">
        <v>11.304956600000001</v>
      </c>
      <c r="H116" s="2102">
        <v>10.1995491</v>
      </c>
      <c r="I116" s="2102">
        <v>10.381046000000001</v>
      </c>
      <c r="J116" s="2102">
        <v>9.6640936000000028</v>
      </c>
      <c r="K116" s="2102">
        <v>10.595999600000001</v>
      </c>
      <c r="L116" s="2102">
        <v>10.249609499999998</v>
      </c>
      <c r="M116" s="2102">
        <v>10.365030299999997</v>
      </c>
      <c r="N116" s="2102">
        <v>10.846744800000002</v>
      </c>
      <c r="O116" s="2102">
        <v>11.264320000000001</v>
      </c>
      <c r="P116" s="2103">
        <v>12.961516600000001</v>
      </c>
      <c r="Q116" s="72">
        <f t="shared" si="3"/>
        <v>128.68699949999998</v>
      </c>
      <c r="R116" s="1053"/>
      <c r="S116" s="1048"/>
      <c r="T116" s="1048"/>
      <c r="U116" s="1048"/>
      <c r="V116" s="1048" t="s">
        <v>45</v>
      </c>
      <c r="W116" s="1048">
        <v>18.759574000000001</v>
      </c>
      <c r="X116" s="1048">
        <v>20.279915499999994</v>
      </c>
      <c r="Y116" s="1048">
        <v>22.546249399999997</v>
      </c>
      <c r="Z116" s="1048">
        <v>19.853064700000004</v>
      </c>
      <c r="AA116" s="1048">
        <v>23.280190600000005</v>
      </c>
      <c r="AB116" s="1048">
        <v>22.042410500000003</v>
      </c>
      <c r="AC116" s="1048">
        <v>22.996223000000001</v>
      </c>
      <c r="AD116" s="1048">
        <v>25.537292300000001</v>
      </c>
      <c r="AE116" s="1048">
        <v>24.7148368</v>
      </c>
      <c r="AF116" s="1048">
        <v>25.383757299999992</v>
      </c>
      <c r="AG116" s="1048">
        <v>25.215928900000002</v>
      </c>
      <c r="AH116" s="1048">
        <v>26.140725400000001</v>
      </c>
      <c r="AI116" s="1048">
        <v>276.75016839999989</v>
      </c>
      <c r="AJ116" s="1048"/>
      <c r="AK116" s="1048"/>
      <c r="AL116" s="1048"/>
      <c r="AM116" s="1048"/>
      <c r="AN116" s="1048"/>
      <c r="AO116" s="1048"/>
      <c r="AP116" s="1048"/>
      <c r="AQ116" s="1048"/>
      <c r="AR116" s="1048"/>
      <c r="AS116" s="1048"/>
      <c r="AT116" s="1048"/>
      <c r="AU116" s="1048"/>
      <c r="AV116" s="1048"/>
      <c r="AW116" s="1048"/>
      <c r="AX116" s="1048"/>
      <c r="AY116" s="1048"/>
      <c r="AZ116" s="1048"/>
      <c r="BA116" s="1048"/>
      <c r="BB116" s="1048"/>
      <c r="BC116" s="1048"/>
    </row>
    <row r="117" spans="2:158" s="1259" customFormat="1" ht="21.75" customHeight="1">
      <c r="B117" s="2033"/>
      <c r="C117" s="2047"/>
      <c r="D117" s="2048" t="s">
        <v>48</v>
      </c>
      <c r="E117" s="386">
        <v>29.646906000000008</v>
      </c>
      <c r="F117" s="74">
        <v>30.246716899999999</v>
      </c>
      <c r="G117" s="74">
        <v>33.851205999999991</v>
      </c>
      <c r="H117" s="74">
        <v>30.0526138</v>
      </c>
      <c r="I117" s="74">
        <v>33.661236599999995</v>
      </c>
      <c r="J117" s="74">
        <v>31.706504100000011</v>
      </c>
      <c r="K117" s="74">
        <v>33.592222600000007</v>
      </c>
      <c r="L117" s="74">
        <v>35.786901799999995</v>
      </c>
      <c r="M117" s="74">
        <v>35.079867100000001</v>
      </c>
      <c r="N117" s="74">
        <v>36.230502100000002</v>
      </c>
      <c r="O117" s="74">
        <v>36.480248899999992</v>
      </c>
      <c r="P117" s="75">
        <v>39.10224199999999</v>
      </c>
      <c r="Q117" s="1004">
        <f t="shared" si="3"/>
        <v>405.43716790000002</v>
      </c>
      <c r="R117" s="1053"/>
      <c r="S117" s="1048"/>
      <c r="T117" s="1048"/>
      <c r="U117" s="1048"/>
      <c r="V117" s="1048" t="s">
        <v>46</v>
      </c>
      <c r="W117" s="1048">
        <v>10.887331999999997</v>
      </c>
      <c r="X117" s="1048">
        <v>9.9668014000000014</v>
      </c>
      <c r="Y117" s="1048">
        <v>11.304956600000001</v>
      </c>
      <c r="Z117" s="1048">
        <v>10.1995491</v>
      </c>
      <c r="AA117" s="1048">
        <v>10.381046000000001</v>
      </c>
      <c r="AB117" s="1048">
        <v>9.6640936000000028</v>
      </c>
      <c r="AC117" s="1048">
        <v>10.595999600000001</v>
      </c>
      <c r="AD117" s="1048">
        <v>10.249609499999998</v>
      </c>
      <c r="AE117" s="1048">
        <v>10.365030299999997</v>
      </c>
      <c r="AF117" s="1048">
        <v>10.846744800000002</v>
      </c>
      <c r="AG117" s="1048">
        <v>11.264320000000001</v>
      </c>
      <c r="AH117" s="1048">
        <v>12.961516600000001</v>
      </c>
      <c r="AI117" s="1048">
        <v>128.68699949999998</v>
      </c>
      <c r="AJ117" s="1048"/>
      <c r="AK117" s="1048"/>
      <c r="AL117" s="1048"/>
      <c r="AM117" s="1048"/>
      <c r="AN117" s="1048"/>
      <c r="AO117" s="1048"/>
      <c r="AP117" s="1048"/>
      <c r="AQ117" s="1048"/>
      <c r="AR117" s="1048"/>
      <c r="AS117" s="1048"/>
      <c r="AT117" s="1048"/>
      <c r="AU117" s="1048"/>
      <c r="AV117" s="1048"/>
      <c r="AW117" s="1048"/>
      <c r="AX117" s="1048"/>
      <c r="AY117" s="1048"/>
      <c r="AZ117" s="1048"/>
      <c r="BA117" s="1048"/>
      <c r="BB117" s="1048"/>
      <c r="BC117" s="1048"/>
    </row>
    <row r="118" spans="2:158" s="1259" customFormat="1" ht="21.75" customHeight="1">
      <c r="B118" s="2049">
        <v>29</v>
      </c>
      <c r="C118" s="2088" t="str">
        <f>+U119</f>
        <v>Termoselva S.R.L.</v>
      </c>
      <c r="D118" s="2059" t="s">
        <v>44</v>
      </c>
      <c r="E118" s="2069"/>
      <c r="F118" s="2071"/>
      <c r="G118" s="2071"/>
      <c r="H118" s="2071"/>
      <c r="I118" s="2071"/>
      <c r="J118" s="2071"/>
      <c r="K118" s="2071"/>
      <c r="L118" s="2071"/>
      <c r="M118" s="2071"/>
      <c r="N118" s="2071"/>
      <c r="O118" s="2071"/>
      <c r="P118" s="2072"/>
      <c r="Q118" s="995">
        <f t="shared" ref="Q118:Q124" si="4">SUM(E118:P118)</f>
        <v>0</v>
      </c>
      <c r="R118" s="1053"/>
      <c r="S118" s="1048"/>
      <c r="T118" s="1048"/>
      <c r="U118" s="1048"/>
      <c r="V118" s="1048" t="s">
        <v>48</v>
      </c>
      <c r="W118" s="1048">
        <v>29.646906000000008</v>
      </c>
      <c r="X118" s="1048">
        <v>30.246716899999999</v>
      </c>
      <c r="Y118" s="1048">
        <v>33.851205999999991</v>
      </c>
      <c r="Z118" s="1048">
        <v>30.0526138</v>
      </c>
      <c r="AA118" s="1048">
        <v>33.661236599999995</v>
      </c>
      <c r="AB118" s="1048">
        <v>31.706504100000011</v>
      </c>
      <c r="AC118" s="1048">
        <v>33.592222600000007</v>
      </c>
      <c r="AD118" s="1048">
        <v>35.786901799999995</v>
      </c>
      <c r="AE118" s="1048">
        <v>35.079867100000001</v>
      </c>
      <c r="AF118" s="1048">
        <v>36.230502100000002</v>
      </c>
      <c r="AG118" s="1048">
        <v>36.480248899999992</v>
      </c>
      <c r="AH118" s="1048">
        <v>39.10224199999999</v>
      </c>
      <c r="AI118" s="1048">
        <v>405.43716789999985</v>
      </c>
      <c r="AJ118" s="1048"/>
      <c r="AK118" s="1149"/>
      <c r="AL118" s="1048"/>
      <c r="AM118" s="1048"/>
      <c r="AN118" s="1048"/>
      <c r="AO118" s="1048"/>
      <c r="AP118" s="1048"/>
      <c r="AQ118" s="1048"/>
      <c r="AR118" s="1048"/>
      <c r="AS118" s="1048"/>
      <c r="AT118" s="1048"/>
      <c r="AU118" s="1048"/>
      <c r="AV118" s="1048"/>
      <c r="AW118" s="1048"/>
      <c r="AX118" s="1048"/>
      <c r="AY118" s="1048"/>
      <c r="AZ118" s="1048"/>
      <c r="BA118" s="1048"/>
      <c r="BB118" s="1048"/>
      <c r="BC118" s="1048"/>
    </row>
    <row r="119" spans="2:158" s="1259" customFormat="1" ht="21.75" customHeight="1">
      <c r="B119" s="2033"/>
      <c r="C119" s="2042"/>
      <c r="D119" s="2063" t="s">
        <v>45</v>
      </c>
      <c r="E119" s="2069">
        <v>3.3280099999999999</v>
      </c>
      <c r="F119" s="2065">
        <v>1.372657</v>
      </c>
      <c r="G119" s="2065">
        <v>1.6170359999999999</v>
      </c>
      <c r="H119" s="2065">
        <v>1.9903789999999999</v>
      </c>
      <c r="I119" s="2065">
        <v>2.0189140000000001</v>
      </c>
      <c r="J119" s="2065">
        <v>2.166188</v>
      </c>
      <c r="K119" s="2065">
        <v>2.3073450000000002</v>
      </c>
      <c r="L119" s="2065">
        <v>2.1481089999999998</v>
      </c>
      <c r="M119" s="2065">
        <v>2.026745</v>
      </c>
      <c r="N119" s="2065">
        <v>1.6631880000000001</v>
      </c>
      <c r="O119" s="2065">
        <v>0.144093</v>
      </c>
      <c r="P119" s="2068">
        <v>0</v>
      </c>
      <c r="Q119" s="995">
        <f t="shared" si="4"/>
        <v>20.782664000000004</v>
      </c>
      <c r="R119" s="1053"/>
      <c r="S119" s="1048"/>
      <c r="T119" s="1048"/>
      <c r="U119" s="1048" t="s">
        <v>242</v>
      </c>
      <c r="V119" s="1048" t="s">
        <v>44</v>
      </c>
      <c r="W119" s="1048"/>
      <c r="X119" s="1048"/>
      <c r="Y119" s="1048"/>
      <c r="Z119" s="1048"/>
      <c r="AA119" s="1048"/>
      <c r="AB119" s="1048"/>
      <c r="AC119" s="1048"/>
      <c r="AD119" s="1048"/>
      <c r="AE119" s="1048"/>
      <c r="AF119" s="1048"/>
      <c r="AG119" s="1048"/>
      <c r="AH119" s="1048"/>
      <c r="AI119" s="1048"/>
      <c r="AJ119" s="1316"/>
      <c r="AK119" s="1149"/>
      <c r="AL119" s="1048"/>
      <c r="AM119" s="1048"/>
      <c r="AN119" s="1048"/>
      <c r="AO119" s="1048"/>
      <c r="AP119" s="1048"/>
      <c r="AQ119" s="1048"/>
      <c r="AR119" s="1048"/>
      <c r="AS119" s="1048"/>
      <c r="AT119" s="1048"/>
      <c r="AU119" s="1048"/>
      <c r="AV119" s="1048"/>
      <c r="AW119" s="1048"/>
      <c r="AX119" s="1048"/>
      <c r="AY119" s="1048"/>
      <c r="AZ119" s="1048"/>
      <c r="BA119" s="1048"/>
      <c r="BB119" s="1048"/>
      <c r="BC119" s="1048"/>
    </row>
    <row r="120" spans="2:158" s="1259" customFormat="1" ht="21.75" customHeight="1">
      <c r="B120" s="2033"/>
      <c r="C120" s="2042"/>
      <c r="D120" s="2063" t="s">
        <v>46</v>
      </c>
      <c r="E120" s="2084"/>
      <c r="F120" s="2085"/>
      <c r="G120" s="2085"/>
      <c r="H120" s="2085"/>
      <c r="I120" s="2085"/>
      <c r="J120" s="2085"/>
      <c r="K120" s="2085"/>
      <c r="L120" s="2085"/>
      <c r="M120" s="2085"/>
      <c r="N120" s="2085"/>
      <c r="O120" s="2085"/>
      <c r="P120" s="2091"/>
      <c r="Q120" s="72">
        <f t="shared" si="4"/>
        <v>0</v>
      </c>
      <c r="R120" s="1053"/>
      <c r="S120" s="1048"/>
      <c r="T120" s="1048"/>
      <c r="U120" s="1048"/>
      <c r="V120" s="1048" t="s">
        <v>45</v>
      </c>
      <c r="W120" s="1048">
        <v>3.3280099999999999</v>
      </c>
      <c r="X120" s="1048">
        <v>1.372657</v>
      </c>
      <c r="Y120" s="1048">
        <v>1.6170359999999999</v>
      </c>
      <c r="Z120" s="1048">
        <v>1.9903789999999999</v>
      </c>
      <c r="AA120" s="1048">
        <v>2.0189140000000001</v>
      </c>
      <c r="AB120" s="1048">
        <v>2.166188</v>
      </c>
      <c r="AC120" s="1048">
        <v>2.3073450000000002</v>
      </c>
      <c r="AD120" s="1048">
        <v>2.1481089999999998</v>
      </c>
      <c r="AE120" s="1048">
        <v>2.026745</v>
      </c>
      <c r="AF120" s="1048">
        <v>1.6631880000000001</v>
      </c>
      <c r="AG120" s="1048">
        <v>0.144093</v>
      </c>
      <c r="AH120" s="1048"/>
      <c r="AI120" s="1048">
        <v>20.782664</v>
      </c>
      <c r="AJ120" s="1316"/>
      <c r="AK120" s="1149"/>
      <c r="AL120" s="1048"/>
      <c r="AM120" s="1048"/>
      <c r="AN120" s="1048"/>
      <c r="AO120" s="1048"/>
      <c r="AP120" s="1048"/>
      <c r="AQ120" s="1048"/>
      <c r="AR120" s="1048"/>
      <c r="AS120" s="1048"/>
      <c r="AT120" s="1048"/>
      <c r="AU120" s="1048"/>
      <c r="AV120" s="1048"/>
      <c r="AW120" s="1048"/>
      <c r="AX120" s="1048"/>
      <c r="AY120" s="1048"/>
      <c r="AZ120" s="1048"/>
      <c r="BA120" s="1048"/>
      <c r="BB120" s="1048"/>
      <c r="BC120" s="1048"/>
    </row>
    <row r="121" spans="2:158" s="1259" customFormat="1" ht="21.75" customHeight="1" thickBot="1">
      <c r="B121" s="2033"/>
      <c r="C121" s="1305"/>
      <c r="D121" s="2048" t="s">
        <v>48</v>
      </c>
      <c r="E121" s="386">
        <v>3.3280099999999999</v>
      </c>
      <c r="F121" s="74">
        <v>1.372657</v>
      </c>
      <c r="G121" s="74">
        <v>1.6170359999999999</v>
      </c>
      <c r="H121" s="74">
        <v>1.9903789999999999</v>
      </c>
      <c r="I121" s="74">
        <v>2.0189140000000001</v>
      </c>
      <c r="J121" s="74">
        <v>2.166188</v>
      </c>
      <c r="K121" s="74">
        <v>2.3073450000000002</v>
      </c>
      <c r="L121" s="74">
        <v>2.1481089999999998</v>
      </c>
      <c r="M121" s="74">
        <v>2.026745</v>
      </c>
      <c r="N121" s="74">
        <v>1.6631880000000001</v>
      </c>
      <c r="O121" s="74">
        <v>0.144093</v>
      </c>
      <c r="P121" s="75">
        <v>0</v>
      </c>
      <c r="Q121" s="1004">
        <f t="shared" si="4"/>
        <v>20.782664000000004</v>
      </c>
      <c r="R121" s="1053"/>
      <c r="S121" s="1048"/>
      <c r="T121" s="1048"/>
      <c r="U121" s="1048"/>
      <c r="V121" s="1048" t="s">
        <v>46</v>
      </c>
      <c r="W121" s="1048"/>
      <c r="X121" s="1048"/>
      <c r="Y121" s="1048"/>
      <c r="Z121" s="1048"/>
      <c r="AA121" s="1048"/>
      <c r="AB121" s="1048"/>
      <c r="AC121" s="1048"/>
      <c r="AD121" s="1048"/>
      <c r="AE121" s="1048"/>
      <c r="AF121" s="1048"/>
      <c r="AG121" s="1048"/>
      <c r="AH121" s="1048"/>
      <c r="AI121" s="1048"/>
      <c r="AJ121" s="1316"/>
      <c r="AK121" s="1149"/>
      <c r="AL121" s="1048"/>
      <c r="AM121" s="1048"/>
      <c r="AN121" s="1048"/>
      <c r="AO121" s="1048"/>
      <c r="AP121" s="1048"/>
      <c r="AQ121" s="1048"/>
      <c r="AR121" s="1048"/>
      <c r="AS121" s="1048"/>
      <c r="AT121" s="1048"/>
      <c r="AU121" s="1048"/>
      <c r="AV121" s="1048"/>
      <c r="AW121" s="1048"/>
      <c r="AX121" s="1048"/>
      <c r="AY121" s="1048"/>
      <c r="AZ121" s="1048"/>
      <c r="BA121" s="1048"/>
      <c r="BB121" s="1048"/>
      <c r="BC121" s="1048"/>
    </row>
    <row r="122" spans="2:158" s="1259" customFormat="1" ht="21.75" customHeight="1" thickTop="1">
      <c r="B122" s="1260" t="s">
        <v>171</v>
      </c>
      <c r="C122" s="1261"/>
      <c r="D122" s="2104" t="s">
        <v>44</v>
      </c>
      <c r="E122" s="2105">
        <f>SUMIF($D$6:$D$121,$D$122,E$6:E$121)</f>
        <v>1534.9432356999998</v>
      </c>
      <c r="F122" s="2106">
        <f>SUMIF($D$6:$D$121,$D$122,F$6:F$121)</f>
        <v>1426.8390563</v>
      </c>
      <c r="G122" s="2106">
        <f t="shared" ref="G122:P122" si="5">SUMIF($D$6:$D$121,$D$122,G$6:G$121)</f>
        <v>1524.0453735999999</v>
      </c>
      <c r="H122" s="2106">
        <f t="shared" si="5"/>
        <v>1460.8323002999998</v>
      </c>
      <c r="I122" s="2106">
        <f t="shared" si="5"/>
        <v>1554.6799698999998</v>
      </c>
      <c r="J122" s="2106">
        <f t="shared" si="5"/>
        <v>1588.8120001</v>
      </c>
      <c r="K122" s="2106">
        <f t="shared" si="5"/>
        <v>1664.4457716000004</v>
      </c>
      <c r="L122" s="2106">
        <f t="shared" si="5"/>
        <v>1654.9294000000002</v>
      </c>
      <c r="M122" s="2106">
        <f t="shared" si="5"/>
        <v>1655.7516329999996</v>
      </c>
      <c r="N122" s="2106">
        <f t="shared" si="5"/>
        <v>1682.4991465000001</v>
      </c>
      <c r="O122" s="2106">
        <f t="shared" si="5"/>
        <v>1673.4438441</v>
      </c>
      <c r="P122" s="2107">
        <f t="shared" si="5"/>
        <v>1736.2149686</v>
      </c>
      <c r="Q122" s="2108">
        <f t="shared" si="4"/>
        <v>19157.4366997</v>
      </c>
      <c r="R122" s="1053"/>
      <c r="S122" s="1048"/>
      <c r="T122" s="1048"/>
      <c r="U122" s="1048"/>
      <c r="V122" s="1048" t="s">
        <v>48</v>
      </c>
      <c r="W122" s="1048">
        <v>3.3280099999999999</v>
      </c>
      <c r="X122" s="1048">
        <v>1.372657</v>
      </c>
      <c r="Y122" s="1048">
        <v>1.6170359999999999</v>
      </c>
      <c r="Z122" s="1048">
        <v>1.9903789999999999</v>
      </c>
      <c r="AA122" s="1048">
        <v>2.0189140000000001</v>
      </c>
      <c r="AB122" s="1048">
        <v>2.166188</v>
      </c>
      <c r="AC122" s="1048">
        <v>2.3073450000000002</v>
      </c>
      <c r="AD122" s="1048">
        <v>2.1481089999999998</v>
      </c>
      <c r="AE122" s="1048">
        <v>2.026745</v>
      </c>
      <c r="AF122" s="1048">
        <v>1.6631880000000001</v>
      </c>
      <c r="AG122" s="1048">
        <v>0.144093</v>
      </c>
      <c r="AH122" s="1048"/>
      <c r="AI122" s="1048">
        <v>20.782664</v>
      </c>
      <c r="AJ122" s="1316"/>
      <c r="AK122" s="1149"/>
      <c r="AL122" s="1048"/>
      <c r="AM122" s="1048"/>
      <c r="AN122" s="1048"/>
      <c r="AO122" s="1048"/>
      <c r="AP122" s="1048"/>
      <c r="AQ122" s="1048"/>
      <c r="AR122" s="1048"/>
      <c r="AS122" s="1048"/>
      <c r="AT122" s="1048"/>
      <c r="AU122" s="1048"/>
      <c r="AV122" s="1048"/>
      <c r="AW122" s="1048"/>
      <c r="AX122" s="1048"/>
      <c r="AY122" s="1048"/>
      <c r="AZ122" s="1048"/>
      <c r="BA122" s="1048"/>
      <c r="BB122" s="1048"/>
      <c r="BC122" s="1048"/>
    </row>
    <row r="123" spans="2:158" s="1259" customFormat="1" ht="21.75" customHeight="1">
      <c r="B123" s="1262"/>
      <c r="C123" s="1263"/>
      <c r="D123" s="308" t="s">
        <v>45</v>
      </c>
      <c r="E123" s="2109">
        <f>SUMIF($D$6:$D$121,$D$123,E$6:E$121)</f>
        <v>160.67329110000003</v>
      </c>
      <c r="F123" s="2110">
        <f t="shared" ref="F123:P123" si="6">SUMIF($D$6:$D$121,$D$123,F$6:F$121)</f>
        <v>152.80250459999999</v>
      </c>
      <c r="G123" s="2110">
        <f t="shared" si="6"/>
        <v>161.44066900000001</v>
      </c>
      <c r="H123" s="2110">
        <f t="shared" si="6"/>
        <v>148.83355889999999</v>
      </c>
      <c r="I123" s="2110">
        <f t="shared" si="6"/>
        <v>160.64715749999999</v>
      </c>
      <c r="J123" s="2110">
        <f t="shared" si="6"/>
        <v>158.24010440000004</v>
      </c>
      <c r="K123" s="2110">
        <f t="shared" si="6"/>
        <v>165.74564029999999</v>
      </c>
      <c r="L123" s="2110">
        <f t="shared" si="6"/>
        <v>161.21446689999999</v>
      </c>
      <c r="M123" s="2110">
        <f t="shared" si="6"/>
        <v>150.64101840000001</v>
      </c>
      <c r="N123" s="2110">
        <f t="shared" si="6"/>
        <v>165.96118829999998</v>
      </c>
      <c r="O123" s="2110">
        <f t="shared" si="6"/>
        <v>156.78013389999998</v>
      </c>
      <c r="P123" s="2111">
        <f t="shared" si="6"/>
        <v>157.73262450000001</v>
      </c>
      <c r="Q123" s="72">
        <f t="shared" si="4"/>
        <v>1900.7123578000001</v>
      </c>
      <c r="R123" s="1053"/>
      <c r="S123" s="1048"/>
      <c r="T123" s="1048"/>
      <c r="U123" s="1048" t="s">
        <v>48</v>
      </c>
      <c r="V123" s="1048" t="s">
        <v>44</v>
      </c>
      <c r="W123" s="1048">
        <v>1534.9432357000001</v>
      </c>
      <c r="X123" s="1048">
        <v>1426.8390563000003</v>
      </c>
      <c r="Y123" s="1048">
        <v>1524.0453736000009</v>
      </c>
      <c r="Z123" s="1048">
        <v>1460.8323002999998</v>
      </c>
      <c r="AA123" s="1048">
        <v>1554.6799698999994</v>
      </c>
      <c r="AB123" s="1048">
        <v>1588.8120001</v>
      </c>
      <c r="AC123" s="1048">
        <v>1664.4457716000009</v>
      </c>
      <c r="AD123" s="1048">
        <v>1654.9294000000007</v>
      </c>
      <c r="AE123" s="1048">
        <v>1655.7516330000003</v>
      </c>
      <c r="AF123" s="1048">
        <v>1682.4991464999998</v>
      </c>
      <c r="AG123" s="1048">
        <v>1673.4438440999991</v>
      </c>
      <c r="AH123" s="1048">
        <v>1736.2149686</v>
      </c>
      <c r="AI123" s="1149">
        <v>19157.436699700007</v>
      </c>
      <c r="AJ123" s="1048"/>
      <c r="AK123" s="1149"/>
      <c r="AL123" s="1048"/>
      <c r="AM123" s="1048"/>
      <c r="AN123" s="1048"/>
      <c r="AO123" s="1048"/>
      <c r="AP123" s="1048"/>
      <c r="AQ123" s="1048"/>
      <c r="AR123" s="1048"/>
      <c r="AS123" s="1048"/>
      <c r="AT123" s="1048"/>
      <c r="AU123" s="1048"/>
      <c r="AV123" s="1048"/>
      <c r="AW123" s="1048"/>
      <c r="AX123" s="1048"/>
      <c r="AY123" s="1048"/>
      <c r="AZ123" s="1048"/>
      <c r="BA123" s="1048"/>
      <c r="BB123" s="1048"/>
      <c r="BC123" s="1048"/>
    </row>
    <row r="124" spans="2:158" s="1259" customFormat="1" ht="21.75" customHeight="1" thickBot="1">
      <c r="B124" s="1264"/>
      <c r="C124" s="1265"/>
      <c r="D124" s="2112" t="s">
        <v>46</v>
      </c>
      <c r="E124" s="2113">
        <f>SUMIF($D$6:$D$121,$D$124,E$6:E$121)</f>
        <v>560.81571750000001</v>
      </c>
      <c r="F124" s="64">
        <f t="shared" ref="F124:P124" si="7">SUMIF($D$6:$D$121,$D$124,F$6:F$121)</f>
        <v>525.71886060000008</v>
      </c>
      <c r="G124" s="64">
        <f t="shared" si="7"/>
        <v>591.17884879999997</v>
      </c>
      <c r="H124" s="64">
        <f t="shared" si="7"/>
        <v>543.37171919999992</v>
      </c>
      <c r="I124" s="64">
        <f t="shared" si="7"/>
        <v>576.45296599999995</v>
      </c>
      <c r="J124" s="64">
        <f t="shared" si="7"/>
        <v>565.31319100000007</v>
      </c>
      <c r="K124" s="64">
        <f t="shared" si="7"/>
        <v>544.01691089999997</v>
      </c>
      <c r="L124" s="64">
        <f t="shared" si="7"/>
        <v>545.93058530000008</v>
      </c>
      <c r="M124" s="64">
        <f t="shared" si="7"/>
        <v>551.38218810000001</v>
      </c>
      <c r="N124" s="64">
        <f t="shared" si="7"/>
        <v>573.77596030000007</v>
      </c>
      <c r="O124" s="64">
        <f t="shared" si="7"/>
        <v>570.90167609999992</v>
      </c>
      <c r="P124" s="2114">
        <f t="shared" si="7"/>
        <v>572.4636991000001</v>
      </c>
      <c r="Q124" s="2115">
        <f t="shared" si="4"/>
        <v>6721.3223229000014</v>
      </c>
      <c r="R124" s="1053"/>
      <c r="S124" s="1048"/>
      <c r="T124" s="1048"/>
      <c r="U124" s="1048"/>
      <c r="V124" s="1048" t="s">
        <v>45</v>
      </c>
      <c r="W124" s="1048">
        <v>160.67329109999994</v>
      </c>
      <c r="X124" s="1048">
        <v>152.80250459999996</v>
      </c>
      <c r="Y124" s="1048">
        <v>161.44066899999999</v>
      </c>
      <c r="Z124" s="1048">
        <v>148.83355889999993</v>
      </c>
      <c r="AA124" s="1048">
        <v>160.64715749999999</v>
      </c>
      <c r="AB124" s="1048">
        <v>158.24010439999995</v>
      </c>
      <c r="AC124" s="1048">
        <v>165.74564029999996</v>
      </c>
      <c r="AD124" s="1048">
        <v>161.21446689999999</v>
      </c>
      <c r="AE124" s="1048">
        <v>150.64101839999998</v>
      </c>
      <c r="AF124" s="1048">
        <v>165.96118830000003</v>
      </c>
      <c r="AG124" s="1048">
        <v>156.78013389999998</v>
      </c>
      <c r="AH124" s="1048">
        <v>157.73262450000001</v>
      </c>
      <c r="AI124" s="1149">
        <v>1900.7123577999962</v>
      </c>
      <c r="AJ124" s="1048"/>
      <c r="AK124" s="1149"/>
      <c r="AL124" s="1048"/>
      <c r="AM124" s="1048"/>
      <c r="AN124" s="1048"/>
      <c r="AO124" s="1048"/>
      <c r="AP124" s="1048"/>
      <c r="AQ124" s="1048"/>
      <c r="AR124" s="1048"/>
      <c r="AS124" s="1048"/>
      <c r="AT124" s="1048"/>
      <c r="AU124" s="1048"/>
      <c r="AV124" s="1048"/>
      <c r="AW124" s="1048"/>
      <c r="AX124" s="1048"/>
      <c r="AY124" s="1048"/>
      <c r="AZ124" s="1048"/>
      <c r="BA124" s="1048"/>
      <c r="BB124" s="1048"/>
      <c r="BC124" s="1048"/>
    </row>
    <row r="125" spans="2:158" s="1259" customFormat="1" ht="21.75" customHeight="1" thickBot="1">
      <c r="B125" s="1805" t="s">
        <v>48</v>
      </c>
      <c r="C125" s="1806"/>
      <c r="D125" s="1807"/>
      <c r="E125" s="2116">
        <f t="shared" ref="E125:Q125" si="8">SUM(E122:E124)</f>
        <v>2256.4322443000001</v>
      </c>
      <c r="F125" s="2117">
        <f>SUM(F122:F124)</f>
        <v>2105.3604215</v>
      </c>
      <c r="G125" s="2117">
        <f t="shared" si="8"/>
        <v>2276.6648913999998</v>
      </c>
      <c r="H125" s="2117">
        <f t="shared" si="8"/>
        <v>2153.0375783999998</v>
      </c>
      <c r="I125" s="2117">
        <f t="shared" si="8"/>
        <v>2291.7800933999997</v>
      </c>
      <c r="J125" s="2117">
        <f t="shared" si="8"/>
        <v>2312.3652955000002</v>
      </c>
      <c r="K125" s="2117">
        <f t="shared" si="8"/>
        <v>2374.2083228000001</v>
      </c>
      <c r="L125" s="2117">
        <f t="shared" si="8"/>
        <v>2362.0744522000005</v>
      </c>
      <c r="M125" s="2117">
        <f t="shared" si="8"/>
        <v>2357.7748394999994</v>
      </c>
      <c r="N125" s="2117">
        <f t="shared" si="8"/>
        <v>2422.2362951</v>
      </c>
      <c r="O125" s="2117">
        <f t="shared" si="8"/>
        <v>2401.1256540999998</v>
      </c>
      <c r="P125" s="2118">
        <f t="shared" si="8"/>
        <v>2466.4112921999999</v>
      </c>
      <c r="Q125" s="2115">
        <f t="shared" si="8"/>
        <v>27779.471380399998</v>
      </c>
      <c r="R125" s="1053"/>
      <c r="S125" s="1048"/>
      <c r="T125" s="1048"/>
      <c r="U125" s="1048"/>
      <c r="V125" s="1048" t="s">
        <v>46</v>
      </c>
      <c r="W125" s="1048">
        <v>560.81571749999989</v>
      </c>
      <c r="X125" s="1048">
        <v>525.71886060000088</v>
      </c>
      <c r="Y125" s="1048">
        <v>591.17884880000042</v>
      </c>
      <c r="Z125" s="1048">
        <v>543.3717191999998</v>
      </c>
      <c r="AA125" s="1048">
        <v>576.45296599999938</v>
      </c>
      <c r="AB125" s="1048">
        <v>565.31319099999894</v>
      </c>
      <c r="AC125" s="1048">
        <v>544.01691089999929</v>
      </c>
      <c r="AD125" s="1048">
        <v>545.93058530000008</v>
      </c>
      <c r="AE125" s="1048">
        <v>551.38218810000023</v>
      </c>
      <c r="AF125" s="1048">
        <v>573.77596029999916</v>
      </c>
      <c r="AG125" s="1048">
        <v>570.90167610000003</v>
      </c>
      <c r="AH125" s="1149">
        <v>572.46369909999999</v>
      </c>
      <c r="AI125" s="1149">
        <v>6721.3223229000514</v>
      </c>
      <c r="AJ125" s="1048"/>
      <c r="AK125" s="1149"/>
      <c r="AL125" s="1048"/>
      <c r="AM125" s="1048"/>
      <c r="AN125" s="1048"/>
      <c r="AO125" s="1048"/>
      <c r="AP125" s="1048"/>
      <c r="AQ125" s="1048"/>
      <c r="AR125" s="1048"/>
      <c r="AS125" s="1048"/>
      <c r="AT125" s="1048"/>
      <c r="AU125" s="1048"/>
      <c r="AV125" s="1048"/>
      <c r="AW125" s="1048"/>
      <c r="AX125" s="1048"/>
      <c r="AY125" s="1048"/>
      <c r="AZ125" s="1048"/>
      <c r="BA125" s="1048"/>
      <c r="BB125" s="1048"/>
      <c r="BC125" s="1048"/>
    </row>
    <row r="126" spans="2:158" ht="15">
      <c r="B126" s="196"/>
      <c r="C126" s="196"/>
      <c r="D126" s="161"/>
      <c r="E126" s="1560"/>
      <c r="F126" s="1560"/>
      <c r="G126" s="1560"/>
      <c r="H126" s="1560"/>
      <c r="I126" s="1560"/>
      <c r="J126" s="1560"/>
      <c r="K126" s="1560"/>
      <c r="L126" s="1560"/>
      <c r="M126" s="1560"/>
      <c r="N126" s="1560"/>
      <c r="O126" s="1560"/>
      <c r="P126" s="1560"/>
      <c r="Q126" s="1561"/>
      <c r="R126" s="1053"/>
      <c r="S126" s="1048"/>
      <c r="V126" s="1048" t="s">
        <v>48</v>
      </c>
      <c r="W126" s="1048">
        <v>2256.432244299996</v>
      </c>
      <c r="X126" s="1048">
        <v>2105.3604214999978</v>
      </c>
      <c r="Y126" s="1048">
        <v>2276.6648914000007</v>
      </c>
      <c r="Z126" s="1048">
        <v>2153.0375784000003</v>
      </c>
      <c r="AA126" s="1048">
        <v>2291.7800934000047</v>
      </c>
      <c r="AB126" s="1048">
        <v>2312.365295499997</v>
      </c>
      <c r="AC126" s="1048">
        <v>2374.2083228000024</v>
      </c>
      <c r="AD126" s="1048">
        <v>2362.0744522000018</v>
      </c>
      <c r="AE126" s="1048">
        <v>2357.7748395000008</v>
      </c>
      <c r="AF126" s="1048">
        <v>2422.2362950999996</v>
      </c>
      <c r="AG126" s="1048">
        <v>2401.125654099998</v>
      </c>
      <c r="AH126" s="1149">
        <v>2466.4112922000004</v>
      </c>
      <c r="AI126" s="1149">
        <v>27779.471380399937</v>
      </c>
      <c r="AJ126" s="1149">
        <f>+Q125-AI126</f>
        <v>6.184563972055912E-11</v>
      </c>
      <c r="AK126" s="1149"/>
      <c r="AN126" s="1048"/>
      <c r="AO126" s="1048"/>
      <c r="AP126" s="1048"/>
      <c r="AQ126" s="1048"/>
      <c r="AR126" s="1048"/>
      <c r="AS126" s="1048"/>
      <c r="AT126" s="1048"/>
      <c r="AU126" s="1048"/>
      <c r="AV126" s="1048"/>
      <c r="AW126" s="1048"/>
      <c r="AX126" s="1048"/>
      <c r="AY126" s="1048"/>
      <c r="AZ126" s="1048"/>
      <c r="BA126" s="1048"/>
      <c r="BB126" s="1048"/>
      <c r="BC126" s="1048"/>
    </row>
    <row r="127" spans="2:158" ht="15">
      <c r="B127" s="196"/>
      <c r="C127" s="196"/>
      <c r="D127" s="161"/>
      <c r="E127" s="1560"/>
      <c r="F127" s="1560"/>
      <c r="G127" s="1560"/>
      <c r="H127" s="1560"/>
      <c r="I127" s="1560"/>
      <c r="J127" s="1560"/>
      <c r="K127" s="1560"/>
      <c r="L127" s="1560"/>
      <c r="M127" s="1560"/>
      <c r="N127" s="1560"/>
      <c r="O127" s="1560"/>
      <c r="P127" s="1560"/>
      <c r="Q127" s="1561"/>
      <c r="R127" s="1053"/>
      <c r="S127" s="1048"/>
      <c r="AH127" s="1149"/>
      <c r="AI127" s="1149"/>
      <c r="AJ127" s="1149"/>
      <c r="AK127" s="1149"/>
      <c r="AN127" s="1048"/>
      <c r="AO127" s="1048"/>
      <c r="AP127" s="1048"/>
      <c r="AQ127" s="1048"/>
      <c r="AR127" s="1048"/>
      <c r="AS127" s="1048"/>
      <c r="AT127" s="1048"/>
      <c r="AU127" s="1048"/>
      <c r="AV127" s="1048"/>
      <c r="AW127" s="1048"/>
      <c r="AX127" s="1048"/>
      <c r="AY127" s="1048"/>
      <c r="AZ127" s="1048"/>
      <c r="BA127" s="1048"/>
      <c r="BB127" s="1048"/>
      <c r="BC127" s="1048"/>
    </row>
    <row r="128" spans="2:158" ht="15">
      <c r="B128" s="196"/>
      <c r="C128" s="196"/>
      <c r="D128" s="161"/>
      <c r="E128" s="1560"/>
      <c r="F128" s="1560"/>
      <c r="G128" s="1560"/>
      <c r="H128" s="1560"/>
      <c r="I128" s="1560"/>
      <c r="J128" s="1560"/>
      <c r="K128" s="1560"/>
      <c r="L128" s="1560"/>
      <c r="M128" s="1560"/>
      <c r="N128" s="1560"/>
      <c r="O128" s="1560"/>
      <c r="P128" s="1560"/>
      <c r="Q128" s="1561"/>
      <c r="R128" s="1053"/>
      <c r="S128" s="1048"/>
      <c r="AH128" s="1149"/>
      <c r="AI128" s="1149"/>
      <c r="AJ128" s="1149"/>
      <c r="AK128" s="1149"/>
      <c r="AN128" s="1048"/>
      <c r="AO128" s="1048"/>
      <c r="AP128" s="1048"/>
      <c r="AQ128" s="1048"/>
      <c r="AR128" s="1048"/>
      <c r="AS128" s="1048"/>
      <c r="AT128" s="1048"/>
      <c r="AU128" s="1048"/>
      <c r="AV128" s="1048"/>
      <c r="AW128" s="1048"/>
      <c r="AX128" s="1048"/>
      <c r="AY128" s="1048"/>
      <c r="AZ128" s="1048"/>
      <c r="BA128" s="1048"/>
      <c r="BB128" s="1048"/>
      <c r="BC128" s="1048"/>
    </row>
    <row r="129" spans="2:55" ht="15">
      <c r="B129" s="196"/>
      <c r="C129" s="196"/>
      <c r="D129" s="161"/>
      <c r="E129" s="1560"/>
      <c r="F129" s="1560"/>
      <c r="G129" s="1560"/>
      <c r="H129" s="1560"/>
      <c r="I129" s="1560"/>
      <c r="J129" s="1560"/>
      <c r="K129" s="1560"/>
      <c r="L129" s="1560"/>
      <c r="M129" s="1560"/>
      <c r="N129" s="1560"/>
      <c r="O129" s="1560"/>
      <c r="P129" s="1560"/>
      <c r="Q129" s="1561"/>
      <c r="R129" s="1053"/>
      <c r="S129" s="1048"/>
      <c r="AH129" s="1149"/>
      <c r="AI129" s="1149"/>
      <c r="AJ129" s="1149"/>
      <c r="AK129" s="1149"/>
      <c r="AN129" s="1048"/>
      <c r="AO129" s="1048"/>
      <c r="AP129" s="1048"/>
      <c r="AQ129" s="1048"/>
      <c r="AR129" s="1048"/>
      <c r="AS129" s="1048"/>
      <c r="AT129" s="1048"/>
      <c r="AU129" s="1048"/>
      <c r="AV129" s="1048"/>
      <c r="AW129" s="1048"/>
      <c r="AX129" s="1048"/>
      <c r="AY129" s="1048"/>
      <c r="AZ129" s="1048"/>
      <c r="BA129" s="1048"/>
      <c r="BB129" s="1048"/>
      <c r="BC129" s="1048"/>
    </row>
    <row r="130" spans="2:55" ht="15">
      <c r="B130" s="196"/>
      <c r="C130" s="196"/>
      <c r="D130" s="161"/>
      <c r="E130" s="1560"/>
      <c r="F130" s="1560"/>
      <c r="G130" s="1560"/>
      <c r="H130" s="1560"/>
      <c r="I130" s="1560"/>
      <c r="J130" s="1560"/>
      <c r="K130" s="1560"/>
      <c r="L130" s="1560"/>
      <c r="M130" s="1560"/>
      <c r="N130" s="1560"/>
      <c r="O130" s="1560"/>
      <c r="P130" s="1560"/>
      <c r="Q130" s="1561"/>
      <c r="R130" s="1053"/>
      <c r="S130" s="1048"/>
      <c r="AH130" s="1149"/>
      <c r="AI130" s="1149"/>
      <c r="AJ130" s="1149"/>
      <c r="AK130" s="1149"/>
      <c r="AN130" s="1048"/>
      <c r="AO130" s="1048"/>
      <c r="AP130" s="1048"/>
      <c r="AQ130" s="1048"/>
      <c r="AR130" s="1048"/>
      <c r="AS130" s="1048"/>
      <c r="AT130" s="1048"/>
      <c r="AU130" s="1048"/>
      <c r="AV130" s="1048"/>
      <c r="AW130" s="1048"/>
      <c r="AX130" s="1048"/>
      <c r="AY130" s="1048"/>
      <c r="AZ130" s="1048"/>
      <c r="BA130" s="1048"/>
      <c r="BB130" s="1048"/>
      <c r="BC130" s="1048"/>
    </row>
    <row r="131" spans="2:55" ht="15">
      <c r="B131" s="196"/>
      <c r="C131" s="196"/>
      <c r="D131" s="161"/>
      <c r="E131" s="1560"/>
      <c r="F131" s="1560"/>
      <c r="G131" s="1560"/>
      <c r="H131" s="1560"/>
      <c r="I131" s="1560"/>
      <c r="J131" s="1560"/>
      <c r="K131" s="1560"/>
      <c r="L131" s="1560"/>
      <c r="M131" s="1560"/>
      <c r="N131" s="1560"/>
      <c r="O131" s="1560"/>
      <c r="P131" s="1560"/>
      <c r="Q131" s="1561"/>
      <c r="R131" s="1053"/>
      <c r="S131" s="1048"/>
      <c r="AH131" s="1149"/>
      <c r="AI131" s="1149"/>
      <c r="AJ131" s="1149"/>
      <c r="AK131" s="1149"/>
      <c r="AN131" s="1048"/>
      <c r="AO131" s="1048"/>
      <c r="AP131" s="1048"/>
      <c r="AQ131" s="1048"/>
      <c r="AR131" s="1048"/>
      <c r="AS131" s="1048"/>
      <c r="AT131" s="1048"/>
      <c r="AU131" s="1048"/>
      <c r="AV131" s="1048"/>
      <c r="AW131" s="1048"/>
      <c r="AX131" s="1048"/>
      <c r="AY131" s="1048"/>
      <c r="AZ131" s="1048"/>
      <c r="BA131" s="1048"/>
      <c r="BB131" s="1048"/>
      <c r="BC131" s="1048"/>
    </row>
    <row r="132" spans="2:55">
      <c r="B132" s="3"/>
      <c r="C132" s="3"/>
      <c r="D132" s="161"/>
      <c r="E132" s="43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053"/>
      <c r="S132" s="1048"/>
      <c r="AK132" s="1149"/>
      <c r="AN132" s="1048"/>
      <c r="AO132" s="1048"/>
      <c r="AP132" s="1048"/>
      <c r="AQ132" s="1048"/>
      <c r="AR132" s="1048"/>
      <c r="AS132" s="1048"/>
      <c r="AT132" s="1048"/>
      <c r="AU132" s="1048"/>
      <c r="AV132" s="1048"/>
      <c r="AW132" s="1048"/>
      <c r="AX132" s="1048"/>
      <c r="AY132" s="1048"/>
      <c r="AZ132" s="1048"/>
      <c r="BA132" s="1048"/>
      <c r="BB132" s="1048"/>
      <c r="BC132" s="1048"/>
    </row>
    <row r="133" spans="2:55">
      <c r="B133" s="2"/>
      <c r="C133" s="2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053"/>
      <c r="S133" s="1048"/>
      <c r="AK133" s="1149"/>
      <c r="AN133" s="1048"/>
      <c r="AO133" s="1048"/>
      <c r="AP133" s="1048"/>
      <c r="AQ133" s="1048"/>
      <c r="AR133" s="1048"/>
      <c r="AS133" s="1048"/>
      <c r="AT133" s="1048"/>
      <c r="AU133" s="1048"/>
      <c r="AV133" s="1048"/>
      <c r="AW133" s="1048"/>
      <c r="AX133" s="1048"/>
      <c r="AY133" s="1048"/>
      <c r="AZ133" s="1048"/>
      <c r="BA133" s="1048"/>
      <c r="BB133" s="1048"/>
      <c r="BC133" s="1048"/>
    </row>
    <row r="134" spans="2:55">
      <c r="B134" s="2"/>
      <c r="C134" s="2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053"/>
      <c r="S134" s="1048"/>
      <c r="AK134" s="1149"/>
      <c r="AN134" s="1048"/>
      <c r="AO134" s="1048"/>
      <c r="AP134" s="1048"/>
      <c r="AQ134" s="1048"/>
      <c r="AR134" s="1048"/>
      <c r="AS134" s="1048"/>
      <c r="AT134" s="1048"/>
      <c r="AU134" s="1048"/>
      <c r="AV134" s="1048"/>
      <c r="AW134" s="1048"/>
      <c r="AX134" s="1048"/>
      <c r="AY134" s="1048"/>
      <c r="AZ134" s="1048"/>
      <c r="BA134" s="1048"/>
      <c r="BB134" s="1048"/>
      <c r="BC134" s="1048"/>
    </row>
    <row r="135" spans="2:55">
      <c r="B135" s="2"/>
      <c r="C135" s="2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53"/>
      <c r="S135" s="1048"/>
      <c r="AK135" s="1149"/>
      <c r="AN135" s="1048"/>
      <c r="AO135" s="1048"/>
      <c r="AP135" s="1048"/>
      <c r="AQ135" s="1048"/>
      <c r="AR135" s="1048"/>
      <c r="AS135" s="1048"/>
      <c r="AT135" s="1048"/>
      <c r="AU135" s="1048"/>
      <c r="AV135" s="1048"/>
      <c r="AW135" s="1048"/>
      <c r="AX135" s="1048"/>
      <c r="AY135" s="1048"/>
      <c r="AZ135" s="1048"/>
      <c r="BA135" s="1048"/>
      <c r="BB135" s="1048"/>
      <c r="BC135" s="1048"/>
    </row>
    <row r="136" spans="2:55">
      <c r="B136" s="2"/>
      <c r="C136" s="2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053"/>
      <c r="S136" s="1048"/>
      <c r="AN136" s="1048"/>
      <c r="AO136" s="1048"/>
      <c r="AP136" s="1048"/>
      <c r="AQ136" s="1048"/>
      <c r="AR136" s="1048"/>
      <c r="AS136" s="1048"/>
      <c r="AT136" s="1048"/>
      <c r="AU136" s="1048"/>
      <c r="AV136" s="1048"/>
      <c r="AW136" s="1048"/>
      <c r="AX136" s="1048"/>
      <c r="AY136" s="1048"/>
      <c r="AZ136" s="1048"/>
      <c r="BA136" s="1048"/>
      <c r="BB136" s="1048"/>
      <c r="BC136" s="1048"/>
    </row>
    <row r="137" spans="2:55">
      <c r="B137" s="2"/>
      <c r="C137" s="2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053"/>
      <c r="S137" s="1048"/>
      <c r="AH137" s="1149"/>
      <c r="AI137" s="1149"/>
      <c r="AN137" s="1048"/>
      <c r="AO137" s="1048"/>
      <c r="AP137" s="1048"/>
      <c r="AQ137" s="1048"/>
      <c r="AR137" s="1048"/>
      <c r="AS137" s="1048"/>
      <c r="AT137" s="1048"/>
      <c r="AU137" s="1048"/>
      <c r="AV137" s="1048"/>
      <c r="AW137" s="1048"/>
      <c r="AX137" s="1048"/>
      <c r="AY137" s="1048"/>
      <c r="AZ137" s="1048"/>
      <c r="BA137" s="1048"/>
      <c r="BB137" s="1048"/>
      <c r="BC137" s="1048"/>
    </row>
    <row r="138" spans="2:55">
      <c r="B138" s="2"/>
      <c r="C138" s="2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053"/>
      <c r="S138" s="1048"/>
      <c r="AH138" s="1149"/>
      <c r="AI138" s="1149"/>
      <c r="AN138" s="1048"/>
      <c r="AO138" s="1048"/>
      <c r="AP138" s="1048"/>
      <c r="AQ138" s="1048"/>
      <c r="AR138" s="1048"/>
      <c r="AS138" s="1048"/>
      <c r="AT138" s="1048"/>
      <c r="AU138" s="1048"/>
      <c r="AV138" s="1048"/>
      <c r="AW138" s="1048"/>
      <c r="AX138" s="1048"/>
      <c r="AY138" s="1048"/>
      <c r="AZ138" s="1048"/>
      <c r="BA138" s="1048"/>
      <c r="BB138" s="1048"/>
      <c r="BC138" s="1048"/>
    </row>
    <row r="139" spans="2:55">
      <c r="B139" s="2"/>
      <c r="C139" s="2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053"/>
      <c r="S139" s="1048"/>
      <c r="U139" s="1154"/>
      <c r="V139" s="1154"/>
      <c r="W139" s="1154"/>
      <c r="X139" s="1154"/>
      <c r="Y139" s="1154"/>
      <c r="Z139" s="1154"/>
      <c r="AA139" s="1154"/>
      <c r="AB139" s="1154"/>
      <c r="AC139" s="1154"/>
      <c r="AD139" s="1154"/>
      <c r="AE139" s="1154"/>
      <c r="AF139" s="1154"/>
      <c r="AG139" s="1148"/>
      <c r="AH139" s="1149"/>
      <c r="AI139" s="1149"/>
      <c r="AN139" s="1048"/>
      <c r="AO139" s="1048"/>
      <c r="AP139" s="1048"/>
      <c r="AQ139" s="1048"/>
      <c r="AR139" s="1048"/>
      <c r="AS139" s="1048"/>
      <c r="AT139" s="1048"/>
      <c r="AU139" s="1048"/>
      <c r="AV139" s="1048"/>
      <c r="AW139" s="1048"/>
      <c r="AX139" s="1048"/>
      <c r="AY139" s="1048"/>
      <c r="AZ139" s="1048"/>
      <c r="BA139" s="1048"/>
      <c r="BB139" s="1048"/>
      <c r="BC139" s="1048"/>
    </row>
    <row r="140" spans="2:55">
      <c r="B140" s="2"/>
      <c r="C140" s="2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053"/>
      <c r="S140" s="1048"/>
      <c r="U140" s="1154"/>
      <c r="V140" s="1154"/>
      <c r="W140" s="1154"/>
      <c r="X140" s="1154"/>
      <c r="Y140" s="1154"/>
      <c r="Z140" s="1154"/>
      <c r="AA140" s="1154"/>
      <c r="AB140" s="1154"/>
      <c r="AC140" s="1154"/>
      <c r="AD140" s="1154"/>
      <c r="AE140" s="1154"/>
      <c r="AF140" s="1154"/>
      <c r="AG140" s="1148"/>
      <c r="AH140" s="1149"/>
      <c r="AI140" s="1149"/>
      <c r="AN140" s="1048"/>
      <c r="AO140" s="1048"/>
      <c r="AP140" s="1048"/>
      <c r="AQ140" s="1048"/>
      <c r="AR140" s="1048"/>
      <c r="AS140" s="1048"/>
      <c r="AT140" s="1048"/>
      <c r="AU140" s="1048"/>
      <c r="AV140" s="1048"/>
      <c r="AW140" s="1048"/>
      <c r="AX140" s="1048"/>
      <c r="AY140" s="1048"/>
      <c r="AZ140" s="1048"/>
      <c r="BA140" s="1048"/>
      <c r="BB140" s="1048"/>
      <c r="BC140" s="1048"/>
    </row>
    <row r="141" spans="2:55">
      <c r="B141" s="2"/>
      <c r="C141" s="2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053"/>
      <c r="S141" s="1048"/>
      <c r="AH141" s="1149"/>
      <c r="AI141" s="1149"/>
      <c r="AN141" s="1048"/>
      <c r="AO141" s="1048"/>
      <c r="AP141" s="1048"/>
      <c r="AQ141" s="1048"/>
      <c r="AR141" s="1048"/>
      <c r="AS141" s="1048"/>
      <c r="AT141" s="1048"/>
      <c r="AU141" s="1048"/>
      <c r="AV141" s="1048"/>
      <c r="AW141" s="1048"/>
      <c r="AX141" s="1048"/>
      <c r="AY141" s="1048"/>
      <c r="AZ141" s="1048"/>
      <c r="BA141" s="1048"/>
      <c r="BB141" s="1048"/>
      <c r="BC141" s="1048"/>
    </row>
    <row r="142" spans="2:55">
      <c r="B142" s="2"/>
      <c r="C142" s="2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053"/>
      <c r="S142" s="1048"/>
      <c r="AH142" s="1149"/>
      <c r="AI142" s="1149"/>
      <c r="AN142" s="1048"/>
      <c r="AO142" s="1048"/>
      <c r="AP142" s="1048"/>
      <c r="AQ142" s="1048"/>
      <c r="AR142" s="1048"/>
      <c r="AS142" s="1048"/>
      <c r="AT142" s="1048"/>
      <c r="AU142" s="1048"/>
      <c r="AV142" s="1048"/>
      <c r="AW142" s="1048"/>
      <c r="AX142" s="1048"/>
      <c r="AY142" s="1048"/>
      <c r="AZ142" s="1048"/>
      <c r="BA142" s="1048"/>
      <c r="BB142" s="1048"/>
      <c r="BC142" s="1048"/>
    </row>
    <row r="143" spans="2:55">
      <c r="B143" s="2"/>
      <c r="C143" s="2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053"/>
      <c r="S143" s="1048"/>
      <c r="U143" s="2027" t="s">
        <v>105</v>
      </c>
      <c r="V143" s="2027" t="s">
        <v>106</v>
      </c>
      <c r="W143" s="2027" t="s">
        <v>107</v>
      </c>
      <c r="X143" s="2027" t="s">
        <v>108</v>
      </c>
      <c r="Y143" s="2027" t="s">
        <v>109</v>
      </c>
      <c r="Z143" s="2027" t="s">
        <v>110</v>
      </c>
      <c r="AA143" s="2027" t="s">
        <v>111</v>
      </c>
      <c r="AB143" s="2027" t="s">
        <v>112</v>
      </c>
      <c r="AC143" s="2027" t="s">
        <v>113</v>
      </c>
      <c r="AD143" s="2027" t="s">
        <v>114</v>
      </c>
      <c r="AE143" s="2027" t="s">
        <v>115</v>
      </c>
      <c r="AF143" s="2027" t="s">
        <v>116</v>
      </c>
      <c r="AG143" s="1149"/>
      <c r="AH143" s="1149"/>
      <c r="AI143" s="1149"/>
      <c r="AN143" s="1048"/>
      <c r="AO143" s="1048"/>
      <c r="AP143" s="1048"/>
      <c r="AQ143" s="1048"/>
      <c r="AR143" s="1048"/>
      <c r="AS143" s="1048"/>
      <c r="AT143" s="1048"/>
      <c r="AU143" s="1048"/>
      <c r="AV143" s="1048"/>
      <c r="AW143" s="1048"/>
      <c r="AX143" s="1048"/>
      <c r="AY143" s="1048"/>
      <c r="AZ143" s="1048"/>
      <c r="BA143" s="1048"/>
      <c r="BB143" s="1048"/>
      <c r="BC143" s="1048"/>
    </row>
    <row r="144" spans="2:55">
      <c r="B144" s="2"/>
      <c r="C144" s="2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053"/>
      <c r="S144" s="1048"/>
      <c r="T144" s="1048" t="s">
        <v>246</v>
      </c>
      <c r="U144" s="2028">
        <v>471.36159499999997</v>
      </c>
      <c r="V144" s="2028">
        <v>445.61124399999994</v>
      </c>
      <c r="W144" s="2028">
        <v>459.60609699999992</v>
      </c>
      <c r="X144" s="2028">
        <v>471.59798099999995</v>
      </c>
      <c r="Y144" s="2028">
        <v>503.01852700000001</v>
      </c>
      <c r="Z144" s="2028">
        <v>495.08939399999997</v>
      </c>
      <c r="AA144" s="2028">
        <v>495.22599599999995</v>
      </c>
      <c r="AB144" s="2028">
        <v>492.04250400000001</v>
      </c>
      <c r="AC144" s="2028">
        <v>491.46948600000007</v>
      </c>
      <c r="AD144" s="2028">
        <v>482.41824399999996</v>
      </c>
      <c r="AE144" s="2028">
        <v>486.35008699999992</v>
      </c>
      <c r="AF144" s="2028">
        <v>508.68380400000001</v>
      </c>
      <c r="AG144" s="2029">
        <f t="shared" ref="AG144:AG149" si="9">SUM(U144:AF144)</f>
        <v>5802.4749590000001</v>
      </c>
      <c r="AH144" s="1149"/>
      <c r="AI144" s="1149"/>
      <c r="AN144" s="1048"/>
      <c r="AO144" s="1048"/>
      <c r="AP144" s="1048"/>
      <c r="AQ144" s="1048"/>
      <c r="AR144" s="1048"/>
      <c r="AS144" s="1048"/>
      <c r="AT144" s="1048"/>
      <c r="AU144" s="1048"/>
      <c r="AV144" s="1048"/>
      <c r="AW144" s="1048"/>
      <c r="AX144" s="1048"/>
      <c r="AY144" s="1048"/>
      <c r="AZ144" s="1048"/>
      <c r="BA144" s="1048"/>
      <c r="BB144" s="1048"/>
      <c r="BC144" s="1048"/>
    </row>
    <row r="145" spans="2:55">
      <c r="B145" s="2"/>
      <c r="C145" s="2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053"/>
      <c r="S145" s="1048"/>
      <c r="T145" s="1048" t="s">
        <v>244</v>
      </c>
      <c r="U145" s="2028">
        <v>268.1249426</v>
      </c>
      <c r="V145" s="2028">
        <v>246.3398219</v>
      </c>
      <c r="W145" s="2028">
        <v>281.03495660000004</v>
      </c>
      <c r="X145" s="2028">
        <v>278.25963159999998</v>
      </c>
      <c r="Y145" s="2028">
        <v>323.57532039999995</v>
      </c>
      <c r="Z145" s="2028">
        <v>322.77851599999997</v>
      </c>
      <c r="AA145" s="2028">
        <v>347.33228110000005</v>
      </c>
      <c r="AB145" s="2028">
        <v>345.79281630000003</v>
      </c>
      <c r="AC145" s="2028">
        <v>381.8461547</v>
      </c>
      <c r="AD145" s="2028">
        <v>409.05172299999998</v>
      </c>
      <c r="AE145" s="2028">
        <v>404.45055170000006</v>
      </c>
      <c r="AF145" s="2028">
        <v>415.73612620000006</v>
      </c>
      <c r="AG145" s="2029">
        <f t="shared" si="9"/>
        <v>4024.3228421000008</v>
      </c>
      <c r="AH145" s="1149"/>
      <c r="AI145" s="1149"/>
      <c r="AN145" s="1048"/>
      <c r="AO145" s="1048"/>
      <c r="AP145" s="1048"/>
      <c r="AQ145" s="1048"/>
      <c r="AR145" s="1048"/>
      <c r="AS145" s="1048"/>
      <c r="AT145" s="1048"/>
      <c r="AU145" s="1048"/>
      <c r="AV145" s="1048"/>
      <c r="AW145" s="1048"/>
      <c r="AX145" s="1048"/>
      <c r="AY145" s="1048"/>
      <c r="AZ145" s="1048"/>
      <c r="BA145" s="1048"/>
      <c r="BB145" s="1048"/>
      <c r="BC145" s="1048"/>
    </row>
    <row r="146" spans="2:55">
      <c r="B146" s="2"/>
      <c r="C146" s="2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053"/>
      <c r="S146" s="1048"/>
      <c r="T146" s="1048" t="s">
        <v>133</v>
      </c>
      <c r="U146" s="2028">
        <v>279.26826530000005</v>
      </c>
      <c r="V146" s="2028">
        <v>251.954183</v>
      </c>
      <c r="W146" s="2028">
        <v>241.99101560000003</v>
      </c>
      <c r="X146" s="2028">
        <v>241.42643910000001</v>
      </c>
      <c r="Y146" s="2028">
        <v>279.30166869999999</v>
      </c>
      <c r="Z146" s="2028">
        <v>270.2510001</v>
      </c>
      <c r="AA146" s="2028">
        <v>277.4457165</v>
      </c>
      <c r="AB146" s="2028">
        <v>281.20788100000004</v>
      </c>
      <c r="AC146" s="2028">
        <v>268.32880540000002</v>
      </c>
      <c r="AD146" s="2028">
        <v>269.6300506</v>
      </c>
      <c r="AE146" s="2028">
        <v>265.91601760000003</v>
      </c>
      <c r="AF146" s="2028">
        <v>273.6779611</v>
      </c>
      <c r="AG146" s="2029">
        <f t="shared" si="9"/>
        <v>3200.3990040000003</v>
      </c>
      <c r="AH146" s="1149"/>
      <c r="AI146" s="1149"/>
      <c r="AN146" s="1048"/>
      <c r="AO146" s="1048"/>
      <c r="AP146" s="1048"/>
      <c r="AQ146" s="1048"/>
      <c r="AR146" s="1048"/>
      <c r="AS146" s="1048"/>
      <c r="AT146" s="1048"/>
      <c r="AU146" s="1048"/>
      <c r="AV146" s="1048"/>
      <c r="AW146" s="1048"/>
      <c r="AX146" s="1048"/>
      <c r="AY146" s="1048"/>
      <c r="AZ146" s="1048"/>
      <c r="BA146" s="1048"/>
      <c r="BB146" s="1048"/>
      <c r="BC146" s="1048"/>
    </row>
    <row r="147" spans="2:55">
      <c r="B147" s="2"/>
      <c r="C147" s="2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053"/>
      <c r="S147" s="1048"/>
      <c r="T147" s="1048" t="s">
        <v>292</v>
      </c>
      <c r="U147" s="2028">
        <v>236.04183319999999</v>
      </c>
      <c r="V147" s="2028">
        <v>209.24554669999998</v>
      </c>
      <c r="W147" s="2028">
        <v>242.03157910000002</v>
      </c>
      <c r="X147" s="2028">
        <v>194.20229499999999</v>
      </c>
      <c r="Y147" s="2028">
        <v>153.06839739999998</v>
      </c>
      <c r="Z147" s="2028">
        <v>210.17453810000001</v>
      </c>
      <c r="AA147" s="2028">
        <v>248.16962880000003</v>
      </c>
      <c r="AB147" s="2028">
        <v>249.44631220000002</v>
      </c>
      <c r="AC147" s="2028">
        <v>226.31005540000001</v>
      </c>
      <c r="AD147" s="2028">
        <v>237.39626290000001</v>
      </c>
      <c r="AE147" s="2028">
        <v>233.19854239999998</v>
      </c>
      <c r="AF147" s="2028">
        <v>260.34600890000002</v>
      </c>
      <c r="AG147" s="2029">
        <f t="shared" si="9"/>
        <v>2699.6310001000002</v>
      </c>
      <c r="AH147" s="1149"/>
      <c r="AI147" s="1149"/>
      <c r="AN147" s="1048"/>
      <c r="AO147" s="1048"/>
      <c r="AP147" s="1048"/>
      <c r="AQ147" s="1048"/>
      <c r="AR147" s="1048"/>
      <c r="AS147" s="1048"/>
      <c r="AT147" s="1048"/>
      <c r="AU147" s="1048"/>
      <c r="AV147" s="1048"/>
      <c r="AW147" s="1048"/>
      <c r="AX147" s="1048"/>
      <c r="AY147" s="1048"/>
      <c r="AZ147" s="1048"/>
      <c r="BA147" s="1048"/>
      <c r="BB147" s="1048"/>
      <c r="BC147" s="1048"/>
    </row>
    <row r="148" spans="2:55">
      <c r="B148" s="2"/>
      <c r="C148" s="2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053"/>
      <c r="S148" s="1048"/>
      <c r="T148" s="1048" t="s">
        <v>322</v>
      </c>
      <c r="U148" s="2028">
        <v>81.545696200000009</v>
      </c>
      <c r="V148" s="2028">
        <v>79.897206800000006</v>
      </c>
      <c r="W148" s="2028">
        <v>91.792716300000009</v>
      </c>
      <c r="X148" s="2028">
        <v>81.800392599999995</v>
      </c>
      <c r="Y148" s="2028">
        <v>87.341391000000002</v>
      </c>
      <c r="Z148" s="2028">
        <v>93.359108699999993</v>
      </c>
      <c r="AA148" s="2028">
        <v>93.283051100000009</v>
      </c>
      <c r="AB148" s="2028">
        <v>88.315447399999982</v>
      </c>
      <c r="AC148" s="2028">
        <v>93.821905399999991</v>
      </c>
      <c r="AD148" s="2028">
        <v>92.078586700000002</v>
      </c>
      <c r="AE148" s="2028">
        <v>88.151076099999997</v>
      </c>
      <c r="AF148" s="2028">
        <v>82.032740900000007</v>
      </c>
      <c r="AG148" s="2029">
        <f t="shared" si="9"/>
        <v>1053.4193191999998</v>
      </c>
      <c r="AH148" s="1149"/>
      <c r="AI148" s="1149"/>
      <c r="AN148" s="1048"/>
      <c r="AO148" s="1048"/>
      <c r="AP148" s="1048"/>
      <c r="AQ148" s="1048"/>
      <c r="AR148" s="1048"/>
      <c r="AS148" s="1048"/>
      <c r="AT148" s="1048"/>
      <c r="AU148" s="1048"/>
      <c r="AV148" s="1048"/>
      <c r="AW148" s="1048"/>
      <c r="AX148" s="1048"/>
      <c r="AY148" s="1048"/>
      <c r="AZ148" s="1048"/>
      <c r="BA148" s="1048"/>
      <c r="BB148" s="1048"/>
      <c r="BC148" s="1048"/>
    </row>
    <row r="149" spans="2:55">
      <c r="B149" s="2"/>
      <c r="C149" s="2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053"/>
      <c r="S149" s="1048"/>
      <c r="T149" s="1048" t="s">
        <v>172</v>
      </c>
      <c r="U149" s="1182">
        <v>70.326346299999997</v>
      </c>
      <c r="V149" s="1182">
        <v>69.605187999999998</v>
      </c>
      <c r="W149" s="1182">
        <v>74.011161600000008</v>
      </c>
      <c r="X149" s="1182">
        <v>65.928188599999984</v>
      </c>
      <c r="Y149" s="1182">
        <v>68.051253199999991</v>
      </c>
      <c r="Z149" s="1182">
        <v>68.384615099999991</v>
      </c>
      <c r="AA149" s="1182">
        <v>69.236053000000041</v>
      </c>
      <c r="AB149" s="1182">
        <v>62.913677100000008</v>
      </c>
      <c r="AC149" s="1182">
        <v>62.776280700000001</v>
      </c>
      <c r="AD149" s="1182">
        <v>64.487639999999999</v>
      </c>
      <c r="AE149" s="1182">
        <v>62.164762199999998</v>
      </c>
      <c r="AF149" s="1182">
        <v>61.759745500000008</v>
      </c>
      <c r="AG149" s="2029">
        <f t="shared" si="9"/>
        <v>799.6449113000001</v>
      </c>
      <c r="AH149" s="1149"/>
      <c r="AI149" s="1149"/>
      <c r="AN149" s="1048"/>
      <c r="AO149" s="1048"/>
      <c r="AP149" s="1048"/>
      <c r="AQ149" s="1048"/>
      <c r="AR149" s="1048"/>
      <c r="AS149" s="1048"/>
      <c r="AT149" s="1048"/>
      <c r="AU149" s="1048"/>
      <c r="AV149" s="1048"/>
      <c r="AW149" s="1048"/>
      <c r="AX149" s="1048"/>
      <c r="AY149" s="1048"/>
      <c r="AZ149" s="1048"/>
      <c r="BA149" s="1048"/>
      <c r="BB149" s="1048"/>
      <c r="BC149" s="1048"/>
    </row>
    <row r="150" spans="2:55">
      <c r="B150" s="2"/>
      <c r="C150" s="2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053"/>
      <c r="S150" s="1048"/>
      <c r="AH150" s="1149"/>
      <c r="AI150" s="1149"/>
      <c r="AN150" s="1048"/>
      <c r="AO150" s="1048"/>
      <c r="AP150" s="1048"/>
      <c r="AQ150" s="1048"/>
      <c r="AR150" s="1048"/>
      <c r="AS150" s="1048"/>
      <c r="AT150" s="1048"/>
      <c r="AU150" s="1048"/>
      <c r="AV150" s="1048"/>
      <c r="AW150" s="1048"/>
      <c r="AX150" s="1048"/>
      <c r="AY150" s="1048"/>
      <c r="AZ150" s="1048"/>
      <c r="BA150" s="1048"/>
      <c r="BB150" s="1048"/>
      <c r="BC150" s="1048"/>
    </row>
    <row r="151" spans="2:55">
      <c r="B151" s="2"/>
      <c r="C151" s="2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053"/>
      <c r="S151" s="1048"/>
      <c r="AH151" s="1149"/>
      <c r="AI151" s="1149"/>
      <c r="AN151" s="1048"/>
      <c r="AO151" s="1048"/>
      <c r="AP151" s="1048"/>
      <c r="AQ151" s="1048"/>
      <c r="AR151" s="1048"/>
      <c r="AS151" s="1048"/>
      <c r="AT151" s="1048"/>
      <c r="AU151" s="1048"/>
      <c r="AV151" s="1048"/>
      <c r="AW151" s="1048"/>
      <c r="AX151" s="1048"/>
      <c r="AY151" s="1048"/>
      <c r="AZ151" s="1048"/>
      <c r="BA151" s="1048"/>
      <c r="BB151" s="1048"/>
      <c r="BC151" s="1048"/>
    </row>
    <row r="152" spans="2:55">
      <c r="B152" s="2"/>
      <c r="C152" s="2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053"/>
      <c r="S152" s="1048"/>
      <c r="AH152" s="1149"/>
      <c r="AI152" s="1149"/>
      <c r="AN152" s="1048"/>
      <c r="AO152" s="1048"/>
      <c r="AP152" s="1048"/>
      <c r="AQ152" s="1048"/>
      <c r="AR152" s="1048"/>
      <c r="AS152" s="1048"/>
      <c r="AT152" s="1048"/>
      <c r="AU152" s="1048"/>
      <c r="AV152" s="1048"/>
      <c r="AW152" s="1048"/>
      <c r="AX152" s="1048"/>
      <c r="AY152" s="1048"/>
      <c r="AZ152" s="1048"/>
      <c r="BA152" s="1048"/>
      <c r="BB152" s="1048"/>
      <c r="BC152" s="1048"/>
    </row>
    <row r="153" spans="2:55">
      <c r="B153" s="2"/>
      <c r="C153" s="2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053"/>
      <c r="S153" s="1048"/>
      <c r="AH153" s="1149"/>
      <c r="AI153" s="1149"/>
      <c r="AN153" s="1048"/>
      <c r="AO153" s="1048"/>
      <c r="AP153" s="1048"/>
      <c r="AQ153" s="1048"/>
      <c r="AR153" s="1048"/>
      <c r="AS153" s="1048"/>
      <c r="AT153" s="1048"/>
      <c r="AU153" s="1048"/>
      <c r="AV153" s="1048"/>
      <c r="AW153" s="1048"/>
      <c r="AX153" s="1048"/>
      <c r="AY153" s="1048"/>
      <c r="AZ153" s="1048"/>
      <c r="BA153" s="1048"/>
      <c r="BB153" s="1048"/>
      <c r="BC153" s="1048"/>
    </row>
    <row r="154" spans="2:55">
      <c r="B154" s="2"/>
      <c r="C154" s="2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053"/>
      <c r="S154" s="1048"/>
      <c r="AH154" s="1149"/>
      <c r="AI154" s="1149"/>
      <c r="AN154" s="1048"/>
      <c r="AO154" s="1048"/>
      <c r="AP154" s="1048"/>
      <c r="AQ154" s="1048"/>
      <c r="AR154" s="1048"/>
      <c r="AS154" s="1048"/>
      <c r="AT154" s="1048"/>
      <c r="AU154" s="1048"/>
      <c r="AV154" s="1048"/>
      <c r="AW154" s="1048"/>
      <c r="AX154" s="1048"/>
      <c r="AY154" s="1048"/>
      <c r="AZ154" s="1048"/>
      <c r="BA154" s="1048"/>
      <c r="BB154" s="1048"/>
      <c r="BC154" s="1048"/>
    </row>
    <row r="155" spans="2:55">
      <c r="B155" s="2"/>
      <c r="C155" s="2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053"/>
      <c r="S155" s="1048"/>
      <c r="AH155" s="1149"/>
      <c r="AI155" s="1149"/>
      <c r="AN155" s="1048"/>
      <c r="AO155" s="1048"/>
      <c r="AP155" s="1048"/>
      <c r="AQ155" s="1048"/>
      <c r="AR155" s="1048"/>
      <c r="AS155" s="1048"/>
      <c r="AT155" s="1048"/>
      <c r="AU155" s="1048"/>
      <c r="AV155" s="1048"/>
      <c r="AW155" s="1048"/>
      <c r="AX155" s="1048"/>
      <c r="AY155" s="1048"/>
      <c r="AZ155" s="1048"/>
      <c r="BA155" s="1048"/>
      <c r="BB155" s="1048"/>
      <c r="BC155" s="1048"/>
    </row>
    <row r="156" spans="2:55">
      <c r="B156" s="2"/>
      <c r="C156" s="2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053"/>
      <c r="S156" s="1048"/>
      <c r="AH156" s="1149"/>
      <c r="AI156" s="1149"/>
      <c r="AN156" s="1048"/>
      <c r="AO156" s="1048"/>
      <c r="AP156" s="1048"/>
      <c r="AQ156" s="1048"/>
      <c r="AR156" s="1048"/>
      <c r="AS156" s="1048"/>
      <c r="AT156" s="1048"/>
      <c r="AU156" s="1048"/>
      <c r="AV156" s="1048"/>
      <c r="AW156" s="1048"/>
      <c r="AX156" s="1048"/>
      <c r="AY156" s="1048"/>
      <c r="AZ156" s="1048"/>
      <c r="BA156" s="1048"/>
      <c r="BB156" s="1048"/>
      <c r="BC156" s="1048"/>
    </row>
    <row r="157" spans="2:55">
      <c r="B157" s="2"/>
      <c r="C157" s="2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053"/>
      <c r="S157" s="1048"/>
      <c r="AH157" s="1149"/>
      <c r="AI157" s="1149"/>
      <c r="AN157" s="1048"/>
      <c r="AO157" s="1048"/>
      <c r="AP157" s="1048"/>
      <c r="AQ157" s="1048"/>
      <c r="AR157" s="1048"/>
      <c r="AS157" s="1048"/>
      <c r="AT157" s="1048"/>
      <c r="AU157" s="1048"/>
      <c r="AV157" s="1048"/>
      <c r="AW157" s="1048"/>
      <c r="AX157" s="1048"/>
      <c r="AY157" s="1048"/>
      <c r="AZ157" s="1048"/>
      <c r="BA157" s="1048"/>
      <c r="BB157" s="1048"/>
      <c r="BC157" s="1048"/>
    </row>
    <row r="158" spans="2:55">
      <c r="B158" s="2"/>
      <c r="C158" s="2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53"/>
      <c r="S158" s="1048"/>
      <c r="AH158" s="1156"/>
      <c r="AI158" s="1156"/>
      <c r="AN158" s="1048"/>
      <c r="AO158" s="1048"/>
      <c r="AP158" s="1048"/>
      <c r="AQ158" s="1048"/>
      <c r="AR158" s="1048"/>
      <c r="AS158" s="1048"/>
      <c r="AT158" s="1048"/>
      <c r="AU158" s="1048"/>
      <c r="AV158" s="1048"/>
      <c r="AW158" s="1048"/>
      <c r="AX158" s="1048"/>
      <c r="AY158" s="1048"/>
      <c r="AZ158" s="1048"/>
      <c r="BA158" s="1048"/>
      <c r="BB158" s="1048"/>
      <c r="BC158" s="1048"/>
    </row>
    <row r="159" spans="2:55">
      <c r="B159" s="2"/>
      <c r="C159" s="2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053"/>
      <c r="S159" s="1048"/>
      <c r="AH159" s="1156"/>
      <c r="AI159" s="1156"/>
      <c r="AN159" s="1048"/>
      <c r="AO159" s="1048"/>
      <c r="AP159" s="1048"/>
      <c r="AQ159" s="1048"/>
      <c r="AR159" s="1048"/>
      <c r="AS159" s="1048"/>
      <c r="AT159" s="1048"/>
      <c r="AU159" s="1048"/>
      <c r="AV159" s="1048"/>
      <c r="AW159" s="1048"/>
      <c r="AX159" s="1048"/>
      <c r="AY159" s="1048"/>
      <c r="AZ159" s="1048"/>
      <c r="BA159" s="1048"/>
      <c r="BB159" s="1048"/>
      <c r="BC159" s="1048"/>
    </row>
    <row r="160" spans="2:55">
      <c r="B160" s="2"/>
      <c r="C160" s="2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053"/>
      <c r="S160" s="1048"/>
      <c r="AH160" s="1156"/>
      <c r="AI160" s="1156"/>
      <c r="AN160" s="1048"/>
      <c r="AO160" s="1048"/>
      <c r="AP160" s="1048"/>
      <c r="AQ160" s="1048"/>
      <c r="AR160" s="1048"/>
      <c r="AS160" s="1048"/>
      <c r="AT160" s="1048"/>
      <c r="AU160" s="1048"/>
      <c r="AV160" s="1048"/>
      <c r="AW160" s="1048"/>
      <c r="AX160" s="1048"/>
      <c r="AY160" s="1048"/>
      <c r="AZ160" s="1048"/>
      <c r="BA160" s="1048"/>
      <c r="BB160" s="1048"/>
      <c r="BC160" s="1048"/>
    </row>
    <row r="161" spans="2:55">
      <c r="B161" s="2"/>
      <c r="C161" s="2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053"/>
      <c r="S161" s="1048"/>
      <c r="AH161" s="1156"/>
      <c r="AI161" s="1156"/>
      <c r="AN161" s="1048"/>
      <c r="AO161" s="1048"/>
      <c r="AP161" s="1048"/>
      <c r="AQ161" s="1048"/>
      <c r="AR161" s="1048"/>
      <c r="AS161" s="1048"/>
      <c r="AT161" s="1048"/>
      <c r="AU161" s="1048"/>
      <c r="AV161" s="1048"/>
      <c r="AW161" s="1048"/>
      <c r="AX161" s="1048"/>
      <c r="AY161" s="1048"/>
      <c r="AZ161" s="1048"/>
      <c r="BA161" s="1048"/>
      <c r="BB161" s="1048"/>
      <c r="BC161" s="1048"/>
    </row>
    <row r="162" spans="2:55">
      <c r="B162" s="2"/>
      <c r="C162" s="2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053"/>
      <c r="S162" s="1048"/>
      <c r="AN162" s="1048"/>
      <c r="AO162" s="1048"/>
      <c r="AP162" s="1048"/>
      <c r="AQ162" s="1048"/>
      <c r="AR162" s="1048"/>
      <c r="AS162" s="1048"/>
      <c r="AT162" s="1048"/>
      <c r="AU162" s="1048"/>
      <c r="AV162" s="1048"/>
      <c r="AW162" s="1048"/>
      <c r="AX162" s="1048"/>
      <c r="AY162" s="1048"/>
      <c r="AZ162" s="1048"/>
      <c r="BA162" s="1048"/>
      <c r="BB162" s="1048"/>
      <c r="BC162" s="1048"/>
    </row>
    <row r="163" spans="2:55">
      <c r="B163" s="2"/>
      <c r="C163" s="2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053"/>
      <c r="S163" s="1048"/>
      <c r="Y163" s="1156"/>
      <c r="Z163" s="1156"/>
      <c r="AA163" s="1156"/>
      <c r="AB163" s="1156"/>
      <c r="AC163" s="1156"/>
      <c r="AD163" s="1156"/>
      <c r="AE163" s="1156"/>
      <c r="AF163" s="1156"/>
      <c r="AG163" s="1156"/>
      <c r="AH163" s="1156"/>
      <c r="AI163" s="1156"/>
      <c r="AN163" s="1048"/>
      <c r="AO163" s="1048"/>
      <c r="AP163" s="1048"/>
      <c r="AQ163" s="1048"/>
      <c r="AR163" s="1048"/>
      <c r="AS163" s="1048"/>
      <c r="AT163" s="1048"/>
      <c r="AU163" s="1048"/>
      <c r="AV163" s="1048"/>
      <c r="AW163" s="1048"/>
      <c r="AX163" s="1048"/>
      <c r="AY163" s="1048"/>
      <c r="AZ163" s="1048"/>
      <c r="BA163" s="1048"/>
      <c r="BB163" s="1048"/>
      <c r="BC163" s="1048"/>
    </row>
    <row r="164" spans="2:55">
      <c r="B164" s="2"/>
      <c r="C164" s="2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053"/>
      <c r="S164" s="1048"/>
      <c r="AH164" s="1156"/>
      <c r="AI164" s="1156"/>
      <c r="AN164" s="1048"/>
      <c r="AO164" s="1048"/>
      <c r="AP164" s="1048"/>
      <c r="AQ164" s="1048"/>
      <c r="AR164" s="1048"/>
      <c r="AS164" s="1048"/>
      <c r="AT164" s="1048"/>
      <c r="AU164" s="1048"/>
      <c r="AV164" s="1048"/>
      <c r="AW164" s="1048"/>
      <c r="AX164" s="1048"/>
      <c r="AY164" s="1048"/>
      <c r="AZ164" s="1048"/>
      <c r="BA164" s="1048"/>
      <c r="BB164" s="1048"/>
      <c r="BC164" s="1048"/>
    </row>
    <row r="165" spans="2:55">
      <c r="B165" s="2"/>
      <c r="C165" s="2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053"/>
      <c r="S165" s="1048"/>
      <c r="AH165" s="1156"/>
      <c r="AI165" s="1156"/>
      <c r="AN165" s="1048"/>
      <c r="AO165" s="1048"/>
      <c r="AP165" s="1048"/>
      <c r="AQ165" s="1048"/>
      <c r="AR165" s="1048"/>
      <c r="AS165" s="1048"/>
      <c r="AT165" s="1048"/>
      <c r="AU165" s="1048"/>
      <c r="AV165" s="1048"/>
      <c r="AW165" s="1048"/>
      <c r="AX165" s="1048"/>
      <c r="AY165" s="1048"/>
      <c r="AZ165" s="1048"/>
      <c r="BA165" s="1048"/>
      <c r="BB165" s="1048"/>
      <c r="BC165" s="1048"/>
    </row>
    <row r="166" spans="2:55">
      <c r="B166" s="2"/>
      <c r="C166" s="2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053"/>
      <c r="S166" s="1048"/>
      <c r="AH166" s="1156"/>
      <c r="AI166" s="1156"/>
      <c r="AN166" s="1048"/>
      <c r="AO166" s="1048"/>
      <c r="AP166" s="1048"/>
      <c r="AQ166" s="1048"/>
      <c r="AR166" s="1048"/>
      <c r="AS166" s="1048"/>
      <c r="AT166" s="1048"/>
      <c r="AU166" s="1048"/>
      <c r="AV166" s="1048"/>
      <c r="AW166" s="1048"/>
      <c r="AX166" s="1048"/>
      <c r="AY166" s="1048"/>
      <c r="AZ166" s="1048"/>
      <c r="BA166" s="1048"/>
      <c r="BB166" s="1048"/>
      <c r="BC166" s="1048"/>
    </row>
    <row r="167" spans="2:55">
      <c r="B167" s="2"/>
      <c r="C167" s="2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053"/>
      <c r="S167" s="1048"/>
      <c r="AH167" s="1156"/>
      <c r="AI167" s="1156"/>
      <c r="AN167" s="1048"/>
      <c r="AO167" s="1048"/>
      <c r="AP167" s="1048"/>
      <c r="AQ167" s="1048"/>
      <c r="AR167" s="1048"/>
      <c r="AS167" s="1048"/>
      <c r="AT167" s="1048"/>
      <c r="AU167" s="1048"/>
      <c r="AV167" s="1048"/>
      <c r="AW167" s="1048"/>
      <c r="AX167" s="1048"/>
      <c r="AY167" s="1048"/>
      <c r="AZ167" s="1048"/>
      <c r="BA167" s="1048"/>
      <c r="BB167" s="1048"/>
      <c r="BC167" s="1048"/>
    </row>
    <row r="168" spans="2:55">
      <c r="B168" s="2"/>
      <c r="C168" s="2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053"/>
      <c r="S168" s="1048"/>
      <c r="AH168" s="1156"/>
      <c r="AI168" s="1156"/>
      <c r="AN168" s="1048"/>
      <c r="AO168" s="1048"/>
      <c r="AP168" s="1048"/>
      <c r="AQ168" s="1048"/>
      <c r="AR168" s="1048"/>
      <c r="AS168" s="1048"/>
      <c r="AT168" s="1048"/>
      <c r="AU168" s="1048"/>
      <c r="AV168" s="1048"/>
      <c r="AW168" s="1048"/>
      <c r="AX168" s="1048"/>
      <c r="AY168" s="1048"/>
      <c r="AZ168" s="1048"/>
      <c r="BA168" s="1048"/>
      <c r="BB168" s="1048"/>
      <c r="BC168" s="1048"/>
    </row>
    <row r="169" spans="2:55">
      <c r="B169" s="2"/>
      <c r="C169" s="2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053"/>
      <c r="S169" s="1048"/>
      <c r="AH169" s="1156"/>
      <c r="AI169" s="1156"/>
      <c r="AN169" s="1048"/>
      <c r="AO169" s="1048"/>
      <c r="AP169" s="1048"/>
      <c r="AQ169" s="1048"/>
      <c r="AR169" s="1048"/>
      <c r="AS169" s="1048"/>
      <c r="AT169" s="1048"/>
      <c r="AU169" s="1048"/>
      <c r="AV169" s="1048"/>
      <c r="AW169" s="1048"/>
      <c r="AX169" s="1048"/>
      <c r="AY169" s="1048"/>
      <c r="AZ169" s="1048"/>
      <c r="BA169" s="1048"/>
      <c r="BB169" s="1048"/>
      <c r="BC169" s="1048"/>
    </row>
    <row r="170" spans="2:55">
      <c r="B170" s="2"/>
      <c r="C170" s="2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053"/>
      <c r="S170" s="1048"/>
      <c r="AH170" s="1156"/>
      <c r="AI170" s="1156"/>
      <c r="AN170" s="1048"/>
      <c r="AO170" s="1048"/>
      <c r="AP170" s="1048"/>
      <c r="AQ170" s="1048"/>
      <c r="AR170" s="1048"/>
      <c r="AS170" s="1048"/>
      <c r="AT170" s="1048"/>
      <c r="AU170" s="1048"/>
      <c r="AV170" s="1048"/>
      <c r="AW170" s="1048"/>
      <c r="AX170" s="1048"/>
      <c r="AY170" s="1048"/>
      <c r="AZ170" s="1048"/>
      <c r="BA170" s="1048"/>
      <c r="BB170" s="1048"/>
      <c r="BC170" s="1048"/>
    </row>
    <row r="171" spans="2:55">
      <c r="B171" s="2"/>
      <c r="C171" s="2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053"/>
      <c r="S171" s="1048"/>
      <c r="AH171" s="1156"/>
      <c r="AI171" s="1156"/>
      <c r="AN171" s="1048"/>
      <c r="AO171" s="1048"/>
      <c r="AP171" s="1048"/>
      <c r="AQ171" s="1048"/>
      <c r="AR171" s="1048"/>
      <c r="AS171" s="1048"/>
      <c r="AT171" s="1048"/>
      <c r="AU171" s="1048"/>
      <c r="AV171" s="1048"/>
      <c r="AW171" s="1048"/>
      <c r="AX171" s="1048"/>
      <c r="AY171" s="1048"/>
      <c r="AZ171" s="1048"/>
      <c r="BA171" s="1048"/>
      <c r="BB171" s="1048"/>
      <c r="BC171" s="1048"/>
    </row>
    <row r="172" spans="2:55">
      <c r="B172" s="2"/>
      <c r="C172" s="2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053"/>
      <c r="S172" s="1048"/>
      <c r="AI172" s="1156"/>
      <c r="AN172" s="1048"/>
      <c r="AO172" s="1048"/>
      <c r="AP172" s="1048"/>
      <c r="AQ172" s="1048"/>
      <c r="AR172" s="1048"/>
      <c r="AS172" s="1048"/>
      <c r="AT172" s="1048"/>
      <c r="AU172" s="1048"/>
      <c r="AV172" s="1048"/>
      <c r="AW172" s="1048"/>
      <c r="AX172" s="1048"/>
      <c r="AY172" s="1048"/>
      <c r="AZ172" s="1048"/>
      <c r="BA172" s="1048"/>
      <c r="BB172" s="1048"/>
      <c r="BC172" s="1048"/>
    </row>
    <row r="173" spans="2:55">
      <c r="B173" s="2"/>
      <c r="C173" s="2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053"/>
      <c r="S173" s="1048"/>
      <c r="AI173" s="1156"/>
      <c r="AN173" s="1048"/>
      <c r="AO173" s="1048"/>
      <c r="AP173" s="1048"/>
      <c r="AQ173" s="1048"/>
      <c r="AR173" s="1048"/>
      <c r="AS173" s="1048"/>
      <c r="AT173" s="1048"/>
      <c r="AU173" s="1048"/>
      <c r="AV173" s="1048"/>
      <c r="AW173" s="1048"/>
      <c r="AX173" s="1048"/>
      <c r="AY173" s="1048"/>
      <c r="AZ173" s="1048"/>
      <c r="BA173" s="1048"/>
      <c r="BB173" s="1048"/>
      <c r="BC173" s="1048"/>
    </row>
    <row r="174" spans="2:55">
      <c r="B174" s="2"/>
      <c r="C174" s="2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053"/>
      <c r="S174" s="1048"/>
      <c r="AI174" s="1156"/>
      <c r="AN174" s="1048"/>
      <c r="AO174" s="1048"/>
      <c r="AP174" s="1048"/>
      <c r="AQ174" s="1048"/>
      <c r="AR174" s="1048"/>
      <c r="AS174" s="1048"/>
      <c r="AT174" s="1048"/>
      <c r="AU174" s="1048"/>
      <c r="AV174" s="1048"/>
      <c r="AW174" s="1048"/>
      <c r="AX174" s="1048"/>
      <c r="AY174" s="1048"/>
      <c r="AZ174" s="1048"/>
      <c r="BA174" s="1048"/>
      <c r="BB174" s="1048"/>
      <c r="BC174" s="1048"/>
    </row>
    <row r="175" spans="2:55">
      <c r="B175" s="2"/>
      <c r="C175" s="2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053"/>
      <c r="S175" s="1048"/>
      <c r="AN175" s="1048"/>
      <c r="AO175" s="1048"/>
      <c r="AP175" s="1048"/>
      <c r="AQ175" s="1048"/>
      <c r="AR175" s="1048"/>
      <c r="AS175" s="1048"/>
      <c r="AT175" s="1048"/>
      <c r="AU175" s="1048"/>
      <c r="AV175" s="1048"/>
      <c r="AW175" s="1048"/>
      <c r="AX175" s="1048"/>
      <c r="AY175" s="1048"/>
      <c r="AZ175" s="1048"/>
      <c r="BA175" s="1048"/>
      <c r="BB175" s="1048"/>
      <c r="BC175" s="1048"/>
    </row>
    <row r="176" spans="2:55">
      <c r="B176" s="2"/>
      <c r="C176" s="2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053"/>
      <c r="S176" s="1048"/>
      <c r="AN176" s="1048"/>
      <c r="AO176" s="1048"/>
      <c r="AP176" s="1048"/>
      <c r="AQ176" s="1048"/>
      <c r="AR176" s="1048"/>
      <c r="AS176" s="1048"/>
      <c r="AT176" s="1048"/>
      <c r="AU176" s="1048"/>
      <c r="AV176" s="1048"/>
      <c r="AW176" s="1048"/>
      <c r="AX176" s="1048"/>
      <c r="AY176" s="1048"/>
      <c r="AZ176" s="1048"/>
      <c r="BA176" s="1048"/>
      <c r="BB176" s="1048"/>
      <c r="BC176" s="1048"/>
    </row>
    <row r="177" spans="2:55">
      <c r="B177" s="2"/>
      <c r="C177" s="2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053"/>
      <c r="S177" s="1048"/>
      <c r="AN177" s="1048"/>
      <c r="AO177" s="1048"/>
      <c r="AP177" s="1048"/>
      <c r="AQ177" s="1048"/>
      <c r="AR177" s="1048"/>
      <c r="AS177" s="1048"/>
      <c r="AT177" s="1048"/>
      <c r="AU177" s="1048"/>
      <c r="AV177" s="1048"/>
      <c r="AW177" s="1048"/>
      <c r="AX177" s="1048"/>
      <c r="AY177" s="1048"/>
      <c r="AZ177" s="1048"/>
      <c r="BA177" s="1048"/>
      <c r="BB177" s="1048"/>
      <c r="BC177" s="1048"/>
    </row>
    <row r="178" spans="2:55">
      <c r="B178" s="2"/>
      <c r="C178" s="2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053"/>
      <c r="S178" s="1048"/>
      <c r="AN178" s="1048"/>
      <c r="AO178" s="1048"/>
      <c r="AP178" s="1048"/>
      <c r="AQ178" s="1048"/>
      <c r="AR178" s="1048"/>
      <c r="AS178" s="1048"/>
      <c r="AT178" s="1048"/>
      <c r="AU178" s="1048"/>
      <c r="AV178" s="1048"/>
      <c r="AW178" s="1048"/>
      <c r="AX178" s="1048"/>
      <c r="AY178" s="1048"/>
      <c r="AZ178" s="1048"/>
      <c r="BA178" s="1048"/>
      <c r="BB178" s="1048"/>
      <c r="BC178" s="1048"/>
    </row>
    <row r="179" spans="2:55">
      <c r="B179" s="2"/>
      <c r="C179" s="2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53"/>
      <c r="S179" s="1048"/>
      <c r="AN179" s="1048"/>
      <c r="AO179" s="1048"/>
      <c r="AP179" s="1048"/>
      <c r="AQ179" s="1048"/>
      <c r="AR179" s="1048"/>
      <c r="AS179" s="1048"/>
      <c r="AT179" s="1048"/>
      <c r="AU179" s="1048"/>
      <c r="AV179" s="1048"/>
      <c r="AW179" s="1048"/>
      <c r="AX179" s="1048"/>
      <c r="AY179" s="1048"/>
      <c r="AZ179" s="1048"/>
      <c r="BA179" s="1048"/>
      <c r="BB179" s="1048"/>
      <c r="BC179" s="1048"/>
    </row>
    <row r="180" spans="2:55">
      <c r="B180" s="2"/>
      <c r="C180" s="2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053"/>
      <c r="S180" s="1048"/>
      <c r="AN180" s="1048"/>
      <c r="AO180" s="1048"/>
      <c r="AP180" s="1048"/>
      <c r="AQ180" s="1048"/>
      <c r="AR180" s="1048"/>
      <c r="AS180" s="1048"/>
      <c r="AT180" s="1048"/>
      <c r="AU180" s="1048"/>
      <c r="AV180" s="1048"/>
      <c r="AW180" s="1048"/>
      <c r="AX180" s="1048"/>
      <c r="AY180" s="1048"/>
      <c r="AZ180" s="1048"/>
      <c r="BA180" s="1048"/>
      <c r="BB180" s="1048"/>
      <c r="BC180" s="1048"/>
    </row>
    <row r="181" spans="2:55">
      <c r="B181" s="2"/>
      <c r="C181" s="2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053"/>
      <c r="S181" s="1048"/>
      <c r="AN181" s="1048"/>
      <c r="AO181" s="1048"/>
      <c r="AP181" s="1048"/>
      <c r="AQ181" s="1048"/>
      <c r="AR181" s="1048"/>
      <c r="AS181" s="1048"/>
      <c r="AT181" s="1048"/>
      <c r="AU181" s="1048"/>
      <c r="AV181" s="1048"/>
      <c r="AW181" s="1048"/>
      <c r="AX181" s="1048"/>
      <c r="AY181" s="1048"/>
      <c r="AZ181" s="1048"/>
      <c r="BA181" s="1048"/>
      <c r="BB181" s="1048"/>
      <c r="BC181" s="1048"/>
    </row>
    <row r="182" spans="2:55">
      <c r="B182" s="2"/>
      <c r="C182" s="2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053"/>
      <c r="S182" s="1048"/>
      <c r="AN182" s="1048"/>
      <c r="AO182" s="1048"/>
      <c r="AP182" s="1048"/>
      <c r="AQ182" s="1048"/>
      <c r="AR182" s="1048"/>
      <c r="AS182" s="1048"/>
      <c r="AT182" s="1048"/>
      <c r="AU182" s="1048"/>
      <c r="AV182" s="1048"/>
      <c r="AW182" s="1048"/>
      <c r="AX182" s="1048"/>
      <c r="AY182" s="1048"/>
      <c r="AZ182" s="1048"/>
      <c r="BA182" s="1048"/>
      <c r="BB182" s="1048"/>
      <c r="BC182" s="1048"/>
    </row>
    <row r="183" spans="2:55">
      <c r="B183" s="2"/>
      <c r="C183" s="2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053"/>
      <c r="S183" s="1048"/>
      <c r="AN183" s="1048"/>
      <c r="AO183" s="1048"/>
      <c r="AP183" s="1048"/>
      <c r="AQ183" s="1048"/>
      <c r="AR183" s="1048"/>
      <c r="AS183" s="1048"/>
      <c r="AT183" s="1048"/>
      <c r="AU183" s="1048"/>
      <c r="AV183" s="1048"/>
      <c r="AW183" s="1048"/>
      <c r="AX183" s="1048"/>
      <c r="AY183" s="1048"/>
      <c r="AZ183" s="1048"/>
      <c r="BA183" s="1048"/>
      <c r="BB183" s="1048"/>
      <c r="BC183" s="1048"/>
    </row>
    <row r="184" spans="2:55">
      <c r="B184" s="2"/>
      <c r="C184" s="2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053"/>
      <c r="S184" s="1048"/>
      <c r="AN184" s="1048"/>
      <c r="AO184" s="1048"/>
      <c r="AP184" s="1048"/>
      <c r="AQ184" s="1048"/>
      <c r="AR184" s="1048"/>
      <c r="AS184" s="1048"/>
      <c r="AT184" s="1048"/>
      <c r="AU184" s="1048"/>
      <c r="AV184" s="1048"/>
      <c r="AW184" s="1048"/>
      <c r="AX184" s="1048"/>
      <c r="AY184" s="1048"/>
      <c r="AZ184" s="1048"/>
      <c r="BA184" s="1048"/>
      <c r="BB184" s="1048"/>
      <c r="BC184" s="1048"/>
    </row>
    <row r="185" spans="2:55">
      <c r="B185" s="2"/>
      <c r="C185" s="2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053"/>
      <c r="S185" s="1048"/>
      <c r="T185" s="1153" t="s">
        <v>45</v>
      </c>
      <c r="U185" s="1149"/>
      <c r="V185" s="1149"/>
      <c r="W185" s="1149"/>
      <c r="X185" s="1149"/>
      <c r="Y185" s="1149"/>
      <c r="Z185" s="1149"/>
      <c r="AA185" s="1149"/>
      <c r="AB185" s="1149"/>
      <c r="AC185" s="1149"/>
      <c r="AD185" s="1149"/>
      <c r="AE185" s="1149"/>
      <c r="AF185" s="1149"/>
      <c r="AN185" s="1048"/>
      <c r="AO185" s="1048"/>
      <c r="AP185" s="1048"/>
      <c r="AQ185" s="1048"/>
      <c r="AR185" s="1048"/>
      <c r="AS185" s="1048"/>
      <c r="AT185" s="1048"/>
      <c r="AU185" s="1048"/>
      <c r="AV185" s="1048"/>
      <c r="AW185" s="1048"/>
      <c r="AX185" s="1048"/>
      <c r="AY185" s="1048"/>
      <c r="AZ185" s="1048"/>
      <c r="BA185" s="1048"/>
      <c r="BB185" s="1048"/>
      <c r="BC185" s="1048"/>
    </row>
    <row r="186" spans="2:55">
      <c r="B186" s="2"/>
      <c r="C186" s="2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053"/>
      <c r="S186" s="1153"/>
      <c r="T186" s="1149"/>
      <c r="U186" s="1149"/>
      <c r="V186" s="1149"/>
      <c r="W186" s="1149"/>
      <c r="X186" s="1149"/>
      <c r="Y186" s="1149"/>
      <c r="Z186" s="1149"/>
      <c r="AA186" s="1149"/>
      <c r="AB186" s="1149"/>
      <c r="AC186" s="1149"/>
      <c r="AD186" s="1149"/>
      <c r="AE186" s="1149"/>
      <c r="AF186" s="1149"/>
      <c r="AN186" s="1048"/>
      <c r="AO186" s="1048"/>
      <c r="AP186" s="1048"/>
      <c r="AQ186" s="1048"/>
      <c r="AR186" s="1048"/>
      <c r="AS186" s="1048"/>
      <c r="AT186" s="1048"/>
      <c r="AU186" s="1048"/>
      <c r="AV186" s="1048"/>
      <c r="AW186" s="1048"/>
      <c r="AX186" s="1048"/>
      <c r="AY186" s="1048"/>
      <c r="AZ186" s="1048"/>
      <c r="BA186" s="1048"/>
      <c r="BB186" s="1048"/>
      <c r="BC186" s="1048"/>
    </row>
    <row r="187" spans="2:55">
      <c r="B187" s="2"/>
      <c r="C187" s="2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053"/>
      <c r="S187" s="1048"/>
      <c r="T187" s="1155" t="s">
        <v>105</v>
      </c>
      <c r="U187" s="1155" t="s">
        <v>106</v>
      </c>
      <c r="V187" s="1155" t="s">
        <v>107</v>
      </c>
      <c r="W187" s="1155" t="s">
        <v>108</v>
      </c>
      <c r="X187" s="1155" t="s">
        <v>109</v>
      </c>
      <c r="Y187" s="1155" t="s">
        <v>110</v>
      </c>
      <c r="Z187" s="1155" t="s">
        <v>111</v>
      </c>
      <c r="AA187" s="1155" t="s">
        <v>112</v>
      </c>
      <c r="AB187" s="1155" t="s">
        <v>113</v>
      </c>
      <c r="AC187" s="1155" t="s">
        <v>114</v>
      </c>
      <c r="AD187" s="1155" t="s">
        <v>115</v>
      </c>
      <c r="AE187" s="1155" t="s">
        <v>116</v>
      </c>
      <c r="AN187" s="1048"/>
      <c r="AO187" s="1048"/>
      <c r="AP187" s="1048"/>
      <c r="AQ187" s="1048"/>
      <c r="AR187" s="1048"/>
      <c r="AS187" s="1048"/>
      <c r="AT187" s="1048"/>
      <c r="AU187" s="1048"/>
      <c r="AV187" s="1048"/>
      <c r="AW187" s="1048"/>
      <c r="AX187" s="1048"/>
      <c r="AY187" s="1048"/>
      <c r="AZ187" s="1048"/>
      <c r="BA187" s="1048"/>
      <c r="BB187" s="1048"/>
      <c r="BC187" s="1048"/>
    </row>
    <row r="188" spans="2:55">
      <c r="B188" s="2"/>
      <c r="C188" s="2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053"/>
      <c r="S188" s="1048" t="s">
        <v>133</v>
      </c>
      <c r="T188" s="2030">
        <v>40.416775000000001</v>
      </c>
      <c r="U188" s="2030">
        <v>41.845293000000005</v>
      </c>
      <c r="V188" s="2030">
        <v>42.555075000000002</v>
      </c>
      <c r="W188" s="2030">
        <v>40.697144999999992</v>
      </c>
      <c r="X188" s="2030">
        <v>45.542206</v>
      </c>
      <c r="Y188" s="2030">
        <v>42.764510999999999</v>
      </c>
      <c r="Z188" s="2030">
        <v>47.004246000000002</v>
      </c>
      <c r="AA188" s="2030">
        <v>45.265256999999991</v>
      </c>
      <c r="AB188" s="2030">
        <v>42.324466000000001</v>
      </c>
      <c r="AC188" s="2030">
        <v>44.479723999999997</v>
      </c>
      <c r="AD188" s="2030">
        <v>43.225225000000009</v>
      </c>
      <c r="AE188" s="2030">
        <v>43.988649999999993</v>
      </c>
      <c r="AF188" s="2031">
        <f>SUM(T188:AE188)</f>
        <v>520.10857299999998</v>
      </c>
      <c r="AG188" s="2032"/>
      <c r="AH188" s="2032"/>
      <c r="AN188" s="1048"/>
      <c r="AO188" s="1048"/>
      <c r="AP188" s="1048"/>
      <c r="AQ188" s="1048"/>
      <c r="AR188" s="1048"/>
      <c r="AS188" s="1048"/>
      <c r="AT188" s="1048"/>
      <c r="AU188" s="1048"/>
      <c r="AV188" s="1048"/>
      <c r="AW188" s="1048"/>
      <c r="AX188" s="1048"/>
      <c r="AY188" s="1048"/>
      <c r="AZ188" s="1048"/>
      <c r="BA188" s="1048"/>
      <c r="BB188" s="1048"/>
      <c r="BC188" s="1048"/>
    </row>
    <row r="189" spans="2:55">
      <c r="B189" s="2"/>
      <c r="C189" s="2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053"/>
      <c r="S189" s="1048" t="s">
        <v>246</v>
      </c>
      <c r="T189" s="2030">
        <v>27.501238000000001</v>
      </c>
      <c r="U189" s="2030">
        <v>26.759360000000001</v>
      </c>
      <c r="V189" s="2030">
        <v>27.801726000000002</v>
      </c>
      <c r="W189" s="2030">
        <v>25.372481999999998</v>
      </c>
      <c r="X189" s="2030">
        <v>27.076153000000001</v>
      </c>
      <c r="Y189" s="2030">
        <v>26.899977</v>
      </c>
      <c r="Z189" s="2030">
        <v>28.821386</v>
      </c>
      <c r="AA189" s="2030">
        <v>23.253292999999999</v>
      </c>
      <c r="AB189" s="2030">
        <v>23.022295</v>
      </c>
      <c r="AC189" s="2030">
        <v>27.777477999999999</v>
      </c>
      <c r="AD189" s="2030">
        <v>27.496504999999999</v>
      </c>
      <c r="AE189" s="2030">
        <v>27.066233</v>
      </c>
      <c r="AF189" s="2031">
        <f t="shared" ref="AF189:AF193" si="10">SUM(T189:AE189)</f>
        <v>318.84812599999998</v>
      </c>
      <c r="AG189" s="2032"/>
      <c r="AH189" s="2032"/>
      <c r="AN189" s="1048"/>
      <c r="AO189" s="1048"/>
      <c r="AP189" s="1048"/>
      <c r="AQ189" s="1048"/>
      <c r="AR189" s="1048"/>
      <c r="AS189" s="1048"/>
      <c r="AT189" s="1048"/>
      <c r="AU189" s="1048"/>
      <c r="AV189" s="1048"/>
      <c r="AW189" s="1048"/>
      <c r="AX189" s="1048"/>
      <c r="AY189" s="1048"/>
      <c r="AZ189" s="1048"/>
      <c r="BA189" s="1048"/>
      <c r="BB189" s="1048"/>
      <c r="BC189" s="1048"/>
    </row>
    <row r="190" spans="2:55">
      <c r="B190" s="2"/>
      <c r="C190" s="2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053"/>
      <c r="S190" s="1048" t="s">
        <v>367</v>
      </c>
      <c r="T190" s="2032">
        <v>18.759574000000001</v>
      </c>
      <c r="U190" s="2032">
        <v>20.279915499999994</v>
      </c>
      <c r="V190" s="2032">
        <v>22.546249399999997</v>
      </c>
      <c r="W190" s="2032">
        <v>19.853064700000004</v>
      </c>
      <c r="X190" s="2032">
        <v>23.280190600000005</v>
      </c>
      <c r="Y190" s="2032">
        <v>22.042410500000003</v>
      </c>
      <c r="Z190" s="2032">
        <v>22.996223000000001</v>
      </c>
      <c r="AA190" s="2032">
        <v>25.537292300000001</v>
      </c>
      <c r="AB190" s="2032">
        <v>24.7148368</v>
      </c>
      <c r="AC190" s="2032">
        <v>25.383757299999992</v>
      </c>
      <c r="AD190" s="2032">
        <v>25.215928900000002</v>
      </c>
      <c r="AE190" s="2032">
        <v>26.140725400000001</v>
      </c>
      <c r="AF190" s="2031">
        <f t="shared" si="10"/>
        <v>276.75016839999995</v>
      </c>
      <c r="AG190" s="2032"/>
      <c r="AH190" s="2032"/>
      <c r="AN190" s="1048"/>
      <c r="AO190" s="1048"/>
      <c r="AP190" s="1048"/>
      <c r="AQ190" s="1048"/>
      <c r="AR190" s="1048"/>
      <c r="AS190" s="1048"/>
      <c r="AT190" s="1048"/>
      <c r="AU190" s="1048"/>
      <c r="AV190" s="1048"/>
      <c r="AW190" s="1048"/>
      <c r="AX190" s="1048"/>
      <c r="AY190" s="1048"/>
      <c r="AZ190" s="1048"/>
      <c r="BA190" s="1048"/>
      <c r="BB190" s="1048"/>
      <c r="BC190" s="1048"/>
    </row>
    <row r="191" spans="2:55">
      <c r="B191" s="2"/>
      <c r="C191" s="2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053"/>
      <c r="S191" s="1048" t="s">
        <v>172</v>
      </c>
      <c r="T191" s="2030">
        <v>19.7093925</v>
      </c>
      <c r="U191" s="2030">
        <v>18.4482964</v>
      </c>
      <c r="V191" s="2030">
        <v>15.491085900000002</v>
      </c>
      <c r="W191" s="2030">
        <v>15.6485758</v>
      </c>
      <c r="X191" s="2030">
        <v>15.7441519</v>
      </c>
      <c r="Y191" s="2030">
        <v>16.090089500000001</v>
      </c>
      <c r="Z191" s="2030">
        <v>16.292021500000001</v>
      </c>
      <c r="AA191" s="2030">
        <v>16.4639436</v>
      </c>
      <c r="AB191" s="2030">
        <v>12.6456097</v>
      </c>
      <c r="AC191" s="2030">
        <v>13.439287200000001</v>
      </c>
      <c r="AD191" s="2030">
        <v>12.794063599999998</v>
      </c>
      <c r="AE191" s="2030">
        <v>14.103046999999998</v>
      </c>
      <c r="AF191" s="2031">
        <f t="shared" si="10"/>
        <v>186.86956459999999</v>
      </c>
      <c r="AG191" s="2032"/>
      <c r="AH191" s="2032"/>
      <c r="AN191" s="1048"/>
      <c r="AO191" s="1048"/>
      <c r="AP191" s="1048"/>
      <c r="AQ191" s="1048"/>
      <c r="AR191" s="1048"/>
      <c r="AS191" s="1048"/>
      <c r="AT191" s="1048"/>
      <c r="AU191" s="1048"/>
      <c r="AV191" s="1048"/>
      <c r="AW191" s="1048"/>
      <c r="AX191" s="1048"/>
      <c r="AY191" s="1048"/>
      <c r="AZ191" s="1048"/>
      <c r="BA191" s="1048"/>
      <c r="BB191" s="1048"/>
      <c r="BC191" s="1048"/>
    </row>
    <row r="192" spans="2:55">
      <c r="B192" s="2"/>
      <c r="C192" s="2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053"/>
      <c r="S192" s="1048" t="s">
        <v>335</v>
      </c>
      <c r="T192" s="2030">
        <v>11.552950599999999</v>
      </c>
      <c r="U192" s="2030">
        <v>9.5420149999999992</v>
      </c>
      <c r="V192" s="2030">
        <v>12.708930000000002</v>
      </c>
      <c r="W192" s="2030">
        <v>11.270855699999998</v>
      </c>
      <c r="X192" s="2030">
        <v>12.898569200000001</v>
      </c>
      <c r="Y192" s="2030">
        <v>12.325881000000001</v>
      </c>
      <c r="Z192" s="2030">
        <v>13.298919699999999</v>
      </c>
      <c r="AA192" s="2030">
        <v>13.500378000000001</v>
      </c>
      <c r="AB192" s="2030">
        <v>11.4032257</v>
      </c>
      <c r="AC192" s="2030">
        <v>13.0746708</v>
      </c>
      <c r="AD192" s="2030">
        <v>12.958186999999999</v>
      </c>
      <c r="AE192" s="2030">
        <v>12.942535800000002</v>
      </c>
      <c r="AF192" s="2031">
        <f t="shared" si="10"/>
        <v>147.47711850000002</v>
      </c>
      <c r="AG192" s="2032"/>
      <c r="AH192" s="2032"/>
      <c r="AN192" s="1048"/>
      <c r="AO192" s="1048"/>
      <c r="AP192" s="1048"/>
      <c r="AQ192" s="1048"/>
      <c r="AR192" s="1048"/>
      <c r="AS192" s="1048"/>
      <c r="AT192" s="1048"/>
      <c r="AU192" s="1048"/>
      <c r="AV192" s="1048"/>
      <c r="AW192" s="1048"/>
      <c r="AX192" s="1048"/>
      <c r="AY192" s="1048"/>
      <c r="AZ192" s="1048"/>
      <c r="BA192" s="1048"/>
      <c r="BB192" s="1048"/>
      <c r="BC192" s="1048"/>
    </row>
    <row r="193" spans="2:55">
      <c r="B193" s="2"/>
      <c r="C193" s="2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053"/>
      <c r="S193" s="1048" t="s">
        <v>338</v>
      </c>
      <c r="T193" s="2030">
        <v>5.8835470000000001</v>
      </c>
      <c r="U193" s="2030">
        <v>5.8247369999999998</v>
      </c>
      <c r="V193" s="2030">
        <v>6.5802899999999998</v>
      </c>
      <c r="W193" s="2030">
        <v>7.0539719999999999</v>
      </c>
      <c r="X193" s="2030">
        <v>6.293418</v>
      </c>
      <c r="Y193" s="2030">
        <v>7.1149339999999999</v>
      </c>
      <c r="Z193" s="2030">
        <v>7.1082380000000001</v>
      </c>
      <c r="AA193" s="2030">
        <v>7.0407700000000002</v>
      </c>
      <c r="AB193" s="2030">
        <v>6.9713700000000003</v>
      </c>
      <c r="AC193" s="2030">
        <v>7.3194119999999998</v>
      </c>
      <c r="AD193" s="2030">
        <v>6.7685250000000003</v>
      </c>
      <c r="AE193" s="2030">
        <v>6.6357369999999998</v>
      </c>
      <c r="AF193" s="2031">
        <f t="shared" si="10"/>
        <v>80.594949999999997</v>
      </c>
      <c r="AG193" s="2032"/>
      <c r="AH193" s="2032"/>
      <c r="AN193" s="1048"/>
      <c r="AO193" s="1048"/>
      <c r="AP193" s="1048"/>
      <c r="AQ193" s="1048"/>
      <c r="AR193" s="1048"/>
      <c r="AS193" s="1048"/>
      <c r="AT193" s="1048"/>
      <c r="AU193" s="1048"/>
      <c r="AV193" s="1048"/>
      <c r="AW193" s="1048"/>
      <c r="AX193" s="1048"/>
      <c r="AY193" s="1048"/>
      <c r="AZ193" s="1048"/>
      <c r="BA193" s="1048"/>
      <c r="BB193" s="1048"/>
      <c r="BC193" s="1048"/>
    </row>
    <row r="194" spans="2:55">
      <c r="B194" s="2"/>
      <c r="C194" s="2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053"/>
      <c r="S194" s="1048"/>
      <c r="T194" s="2032"/>
      <c r="U194" s="2032"/>
      <c r="V194" s="2032"/>
      <c r="W194" s="2032"/>
      <c r="X194" s="2032"/>
      <c r="Y194" s="2032"/>
      <c r="Z194" s="2032"/>
      <c r="AA194" s="2032"/>
      <c r="AB194" s="2032"/>
      <c r="AC194" s="2032"/>
      <c r="AD194" s="2032"/>
      <c r="AE194" s="2032"/>
      <c r="AF194" s="2032"/>
      <c r="AG194" s="2032"/>
      <c r="AH194" s="2032"/>
      <c r="AN194" s="1048"/>
      <c r="AO194" s="1048"/>
      <c r="AP194" s="1048"/>
      <c r="AQ194" s="1048"/>
      <c r="AR194" s="1048"/>
      <c r="AS194" s="1048"/>
      <c r="AT194" s="1048"/>
      <c r="AU194" s="1048"/>
      <c r="AV194" s="1048"/>
      <c r="AW194" s="1048"/>
      <c r="AX194" s="1048"/>
      <c r="AY194" s="1048"/>
      <c r="AZ194" s="1048"/>
      <c r="BA194" s="1048"/>
      <c r="BB194" s="1048"/>
      <c r="BC194" s="1048"/>
    </row>
    <row r="195" spans="2:55">
      <c r="B195" s="2"/>
      <c r="C195" s="2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053"/>
      <c r="S195" s="1048"/>
      <c r="AN195" s="1048"/>
      <c r="AO195" s="1048"/>
      <c r="AP195" s="1048"/>
      <c r="AQ195" s="1048"/>
      <c r="AR195" s="1048"/>
      <c r="AS195" s="1048"/>
      <c r="AT195" s="1048"/>
      <c r="AU195" s="1048"/>
      <c r="AV195" s="1048"/>
      <c r="AW195" s="1048"/>
      <c r="AX195" s="1048"/>
      <c r="AY195" s="1048"/>
      <c r="AZ195" s="1048"/>
      <c r="BA195" s="1048"/>
      <c r="BB195" s="1048"/>
      <c r="BC195" s="1048"/>
    </row>
    <row r="196" spans="2:55">
      <c r="B196" s="2"/>
      <c r="C196" s="2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053"/>
      <c r="S196" s="1048"/>
      <c r="AH196" s="1149"/>
      <c r="AN196" s="1048"/>
      <c r="AO196" s="1048"/>
      <c r="AP196" s="1048"/>
      <c r="AQ196" s="1048"/>
      <c r="AR196" s="1048"/>
      <c r="AS196" s="1048"/>
      <c r="AT196" s="1048"/>
      <c r="AU196" s="1048"/>
      <c r="AV196" s="1048"/>
      <c r="AW196" s="1048"/>
      <c r="AX196" s="1048"/>
      <c r="AY196" s="1048"/>
      <c r="AZ196" s="1048"/>
      <c r="BA196" s="1048"/>
      <c r="BB196" s="1048"/>
      <c r="BC196" s="1048"/>
    </row>
    <row r="197" spans="2:55">
      <c r="B197" s="2"/>
      <c r="C197" s="2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053"/>
      <c r="S197" s="1048"/>
      <c r="AH197" s="1149"/>
      <c r="AN197" s="1048"/>
      <c r="AO197" s="1048"/>
      <c r="AP197" s="1048"/>
      <c r="AQ197" s="1048"/>
      <c r="AR197" s="1048"/>
      <c r="AS197" s="1048"/>
      <c r="AT197" s="1048"/>
      <c r="AU197" s="1048"/>
      <c r="AV197" s="1048"/>
      <c r="AW197" s="1048"/>
      <c r="AX197" s="1048"/>
      <c r="AY197" s="1048"/>
      <c r="AZ197" s="1048"/>
      <c r="BA197" s="1048"/>
      <c r="BB197" s="1048"/>
      <c r="BC197" s="1048"/>
    </row>
    <row r="198" spans="2:55">
      <c r="B198" s="2"/>
      <c r="C198" s="2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053"/>
      <c r="S198" s="1048"/>
      <c r="AN198" s="1048"/>
      <c r="AO198" s="1048"/>
      <c r="AP198" s="1048"/>
      <c r="AQ198" s="1048"/>
      <c r="AR198" s="1048"/>
      <c r="AS198" s="1048"/>
      <c r="AT198" s="1048"/>
      <c r="AU198" s="1048"/>
      <c r="AV198" s="1048"/>
      <c r="AW198" s="1048"/>
      <c r="AX198" s="1048"/>
      <c r="AY198" s="1048"/>
      <c r="AZ198" s="1048"/>
      <c r="BA198" s="1048"/>
      <c r="BB198" s="1048"/>
      <c r="BC198" s="1048"/>
    </row>
    <row r="199" spans="2:55">
      <c r="B199" s="2"/>
      <c r="C199" s="2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053"/>
      <c r="S199" s="1048"/>
      <c r="AN199" s="1048"/>
      <c r="AO199" s="1048"/>
      <c r="AP199" s="1048"/>
      <c r="AQ199" s="1048"/>
      <c r="AR199" s="1048"/>
      <c r="AS199" s="1048"/>
      <c r="AT199" s="1048"/>
      <c r="AU199" s="1048"/>
      <c r="AV199" s="1048"/>
      <c r="AW199" s="1048"/>
      <c r="AX199" s="1048"/>
      <c r="AY199" s="1048"/>
      <c r="AZ199" s="1048"/>
      <c r="BA199" s="1048"/>
      <c r="BB199" s="1048"/>
      <c r="BC199" s="1048"/>
    </row>
    <row r="200" spans="2:55">
      <c r="B200" s="2"/>
      <c r="C200" s="2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053"/>
      <c r="S200" s="1048"/>
      <c r="U200" s="1153" t="s">
        <v>46</v>
      </c>
      <c r="AN200" s="1048"/>
      <c r="AO200" s="1048"/>
      <c r="AP200" s="1048"/>
      <c r="AQ200" s="1048"/>
      <c r="AR200" s="1048"/>
      <c r="AS200" s="1048"/>
      <c r="AT200" s="1048"/>
      <c r="AU200" s="1048"/>
      <c r="AV200" s="1048"/>
      <c r="AW200" s="1048"/>
      <c r="AX200" s="1048"/>
      <c r="AY200" s="1048"/>
      <c r="AZ200" s="1048"/>
      <c r="BA200" s="1048"/>
      <c r="BB200" s="1048"/>
      <c r="BC200" s="1048"/>
    </row>
    <row r="201" spans="2:55">
      <c r="B201" s="2"/>
      <c r="C201" s="2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053"/>
      <c r="S201" s="1048"/>
      <c r="AN201" s="1048"/>
      <c r="AO201" s="1048"/>
      <c r="AP201" s="1048"/>
      <c r="AQ201" s="1048"/>
      <c r="AR201" s="1048"/>
      <c r="AS201" s="1048"/>
      <c r="AT201" s="1048"/>
      <c r="AU201" s="1048"/>
      <c r="AV201" s="1048"/>
      <c r="AW201" s="1048"/>
      <c r="AX201" s="1048"/>
      <c r="AY201" s="1048"/>
      <c r="AZ201" s="1048"/>
      <c r="BA201" s="1048"/>
      <c r="BB201" s="1048"/>
      <c r="BC201" s="1048"/>
    </row>
    <row r="202" spans="2:55">
      <c r="B202" s="2"/>
      <c r="C202" s="2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53"/>
      <c r="S202" s="1048"/>
      <c r="U202" s="2027" t="s">
        <v>105</v>
      </c>
      <c r="V202" s="2027" t="s">
        <v>106</v>
      </c>
      <c r="W202" s="2027" t="s">
        <v>107</v>
      </c>
      <c r="X202" s="2027" t="s">
        <v>108</v>
      </c>
      <c r="Y202" s="2027" t="s">
        <v>109</v>
      </c>
      <c r="Z202" s="2027" t="s">
        <v>110</v>
      </c>
      <c r="AA202" s="2027" t="s">
        <v>111</v>
      </c>
      <c r="AB202" s="2027" t="s">
        <v>112</v>
      </c>
      <c r="AC202" s="2027" t="s">
        <v>113</v>
      </c>
      <c r="AD202" s="2027" t="s">
        <v>114</v>
      </c>
      <c r="AE202" s="2027" t="s">
        <v>115</v>
      </c>
      <c r="AF202" s="2027" t="s">
        <v>116</v>
      </c>
      <c r="AG202" s="1149"/>
      <c r="AN202" s="1048"/>
      <c r="AO202" s="1048"/>
      <c r="AP202" s="1048"/>
      <c r="AQ202" s="1048"/>
      <c r="AR202" s="1048"/>
      <c r="AS202" s="1048"/>
      <c r="AT202" s="1048"/>
      <c r="AU202" s="1048"/>
      <c r="AV202" s="1048"/>
      <c r="AW202" s="1048"/>
      <c r="AX202" s="1048"/>
      <c r="AY202" s="1048"/>
      <c r="AZ202" s="1048"/>
      <c r="BA202" s="1048"/>
      <c r="BB202" s="1048"/>
      <c r="BC202" s="1048"/>
    </row>
    <row r="203" spans="2:55">
      <c r="B203" s="2"/>
      <c r="C203" s="2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053"/>
      <c r="S203" s="1048"/>
      <c r="T203" s="1048" t="s">
        <v>133</v>
      </c>
      <c r="U203" s="2030">
        <v>124.828057</v>
      </c>
      <c r="V203" s="2030">
        <v>117.47671300000002</v>
      </c>
      <c r="W203" s="2030">
        <v>133.46222400000002</v>
      </c>
      <c r="X203" s="2030">
        <v>121.4242</v>
      </c>
      <c r="Y203" s="2030">
        <v>126.27176399999999</v>
      </c>
      <c r="Z203" s="2030">
        <v>122.018091</v>
      </c>
      <c r="AA203" s="2030">
        <v>117.542472</v>
      </c>
      <c r="AB203" s="2030">
        <v>116.94453500000002</v>
      </c>
      <c r="AC203" s="2030">
        <v>121.59692300000002</v>
      </c>
      <c r="AD203" s="2030">
        <v>126.63392</v>
      </c>
      <c r="AE203" s="2030">
        <v>124.77949300000002</v>
      </c>
      <c r="AF203" s="2030">
        <v>128.00111500000008</v>
      </c>
      <c r="AG203" s="2031">
        <f t="shared" ref="AG203:AG204" si="11">SUM(U203:AF203)</f>
        <v>1480.979507</v>
      </c>
      <c r="AI203" s="1149"/>
      <c r="AN203" s="1048"/>
      <c r="AO203" s="1048"/>
      <c r="AP203" s="1048"/>
      <c r="AQ203" s="1048"/>
      <c r="AR203" s="1048"/>
      <c r="AS203" s="1048"/>
      <c r="AT203" s="1048"/>
      <c r="AU203" s="1048"/>
      <c r="AV203" s="1048"/>
      <c r="AW203" s="1048"/>
      <c r="AX203" s="1048"/>
      <c r="AY203" s="1048"/>
      <c r="AZ203" s="1048"/>
      <c r="BA203" s="1048"/>
      <c r="BB203" s="1048"/>
      <c r="BC203" s="1048"/>
    </row>
    <row r="204" spans="2:55">
      <c r="B204" s="2"/>
      <c r="C204" s="2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053"/>
      <c r="S204" s="1048"/>
      <c r="T204" s="1048" t="s">
        <v>292</v>
      </c>
      <c r="U204" s="2030">
        <v>123.85694579999999</v>
      </c>
      <c r="V204" s="2030">
        <v>114.01588140000001</v>
      </c>
      <c r="W204" s="2030">
        <v>128.68927839999998</v>
      </c>
      <c r="X204" s="2030">
        <v>124.59947849999992</v>
      </c>
      <c r="Y204" s="2030">
        <v>125.35363469999994</v>
      </c>
      <c r="Z204" s="2030">
        <v>125.98581740000012</v>
      </c>
      <c r="AA204" s="2030">
        <v>116.00192389999999</v>
      </c>
      <c r="AB204" s="2030">
        <v>113.08846309999997</v>
      </c>
      <c r="AC204" s="2030">
        <v>117.66037810000005</v>
      </c>
      <c r="AD204" s="2030">
        <v>128.93953870000001</v>
      </c>
      <c r="AE204" s="2030">
        <v>124.54751359999999</v>
      </c>
      <c r="AF204" s="2030">
        <v>125.96189659999997</v>
      </c>
      <c r="AG204" s="2031">
        <f t="shared" si="11"/>
        <v>1468.7007501999999</v>
      </c>
      <c r="AI204" s="1149"/>
      <c r="AN204" s="1048"/>
      <c r="AO204" s="1048"/>
      <c r="AP204" s="1048"/>
      <c r="AQ204" s="1048"/>
      <c r="AR204" s="1048"/>
      <c r="AS204" s="1048"/>
      <c r="AT204" s="1048"/>
      <c r="AU204" s="1048"/>
      <c r="AV204" s="1048"/>
      <c r="AW204" s="1048"/>
      <c r="AX204" s="1048"/>
      <c r="AY204" s="1048"/>
      <c r="AZ204" s="1048"/>
      <c r="BA204" s="1048"/>
      <c r="BB204" s="1048"/>
      <c r="BC204" s="1048"/>
    </row>
    <row r="205" spans="2:55">
      <c r="B205" s="2"/>
      <c r="C205" s="2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053"/>
      <c r="S205" s="1048"/>
      <c r="T205" s="1048" t="s">
        <v>244</v>
      </c>
      <c r="U205" s="2030">
        <v>94.171217300000052</v>
      </c>
      <c r="V205" s="2030">
        <v>81.347411499999978</v>
      </c>
      <c r="W205" s="2030">
        <v>91.335602100000017</v>
      </c>
      <c r="X205" s="2030">
        <v>81.338566999999983</v>
      </c>
      <c r="Y205" s="2030">
        <v>97.047995099999994</v>
      </c>
      <c r="Z205" s="2030">
        <v>93.733940799999999</v>
      </c>
      <c r="AA205" s="2030">
        <v>91.187504500000017</v>
      </c>
      <c r="AB205" s="2030">
        <v>87.271864600000001</v>
      </c>
      <c r="AC205" s="2030">
        <v>86.647235899999998</v>
      </c>
      <c r="AD205" s="2030">
        <v>86.43338719999997</v>
      </c>
      <c r="AE205" s="2030">
        <v>85.167774400000027</v>
      </c>
      <c r="AF205" s="2030">
        <v>86.3096934</v>
      </c>
      <c r="AG205" s="2031">
        <f>SUM(U205:AF205)</f>
        <v>1061.9921938</v>
      </c>
      <c r="AI205" s="1149"/>
      <c r="AN205" s="1048"/>
      <c r="AO205" s="1048"/>
      <c r="AP205" s="1048"/>
      <c r="AQ205" s="1048"/>
      <c r="AR205" s="1048"/>
      <c r="AS205" s="1048"/>
      <c r="AT205" s="1048"/>
      <c r="AU205" s="1048"/>
      <c r="AV205" s="1048"/>
      <c r="AW205" s="1048"/>
      <c r="AX205" s="1048"/>
      <c r="AY205" s="1048"/>
      <c r="AZ205" s="1048"/>
      <c r="BA205" s="1048"/>
      <c r="BB205" s="1048"/>
      <c r="BC205" s="1048"/>
    </row>
    <row r="206" spans="2:55">
      <c r="B206" s="2"/>
      <c r="C206" s="2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053"/>
      <c r="S206" s="1048"/>
      <c r="T206" s="1048" t="s">
        <v>336</v>
      </c>
      <c r="U206" s="2030">
        <v>91.03800099999998</v>
      </c>
      <c r="V206" s="2030">
        <v>85.974970500000012</v>
      </c>
      <c r="W206" s="2030">
        <v>93.686633999999998</v>
      </c>
      <c r="X206" s="2030">
        <v>86.084534499999975</v>
      </c>
      <c r="Y206" s="2030">
        <v>87.384270900000061</v>
      </c>
      <c r="Z206" s="2030">
        <v>84.259582100000003</v>
      </c>
      <c r="AA206" s="2030">
        <v>82.438104399999958</v>
      </c>
      <c r="AB206" s="2030">
        <v>86.026047800000043</v>
      </c>
      <c r="AC206" s="2030">
        <v>87.508561500000027</v>
      </c>
      <c r="AD206" s="2030">
        <v>90.660948699999992</v>
      </c>
      <c r="AE206" s="2030">
        <v>91.497995899999935</v>
      </c>
      <c r="AF206" s="2030">
        <v>90.765504900000067</v>
      </c>
      <c r="AG206" s="2031">
        <f>SUM(U206:AF206)</f>
        <v>1057.3251562</v>
      </c>
      <c r="AI206" s="1149"/>
      <c r="AN206" s="1048"/>
      <c r="AO206" s="1048"/>
      <c r="AP206" s="1048"/>
      <c r="AQ206" s="1048"/>
      <c r="AR206" s="1048"/>
      <c r="AS206" s="1048"/>
      <c r="AT206" s="1048"/>
      <c r="AU206" s="1048"/>
      <c r="AV206" s="1048"/>
      <c r="AW206" s="1048"/>
      <c r="AX206" s="1048"/>
      <c r="AY206" s="1048"/>
      <c r="AZ206" s="1048"/>
      <c r="BA206" s="1048"/>
      <c r="BB206" s="1048"/>
      <c r="BC206" s="1048"/>
    </row>
    <row r="207" spans="2:55">
      <c r="B207" s="2"/>
      <c r="C207" s="2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053"/>
      <c r="S207" s="1048"/>
      <c r="T207" s="1048" t="s">
        <v>338</v>
      </c>
      <c r="U207" s="2030">
        <v>21.893518</v>
      </c>
      <c r="V207" s="2030">
        <v>25.208803</v>
      </c>
      <c r="W207" s="2030">
        <v>32.451450000000001</v>
      </c>
      <c r="X207" s="2030">
        <v>30.927506000000001</v>
      </c>
      <c r="Y207" s="2030">
        <v>32.443455999999998</v>
      </c>
      <c r="Z207" s="2030">
        <v>32.95214</v>
      </c>
      <c r="AA207" s="2030">
        <v>34.132834000000003</v>
      </c>
      <c r="AB207" s="2030">
        <v>36.327480999999999</v>
      </c>
      <c r="AC207" s="2030">
        <v>32.612518999999999</v>
      </c>
      <c r="AD207" s="2030">
        <v>34.040966999999995</v>
      </c>
      <c r="AE207" s="2030">
        <v>35.267213999999996</v>
      </c>
      <c r="AF207" s="2030">
        <v>33.146796999999999</v>
      </c>
      <c r="AG207" s="2031">
        <f>SUM(U207:AF207)</f>
        <v>381.40468499999997</v>
      </c>
      <c r="AI207" s="1149"/>
      <c r="AN207" s="1048"/>
      <c r="AO207" s="1048"/>
      <c r="AP207" s="1048"/>
      <c r="AQ207" s="1048"/>
      <c r="AR207" s="1048"/>
      <c r="AS207" s="1048"/>
      <c r="AT207" s="1048"/>
      <c r="AU207" s="1048"/>
      <c r="AV207" s="1048"/>
      <c r="AW207" s="1048"/>
      <c r="AX207" s="1048"/>
      <c r="AY207" s="1048"/>
      <c r="AZ207" s="1048"/>
      <c r="BA207" s="1048"/>
      <c r="BB207" s="1048"/>
      <c r="BC207" s="1048"/>
    </row>
    <row r="208" spans="2:55">
      <c r="B208" s="2"/>
      <c r="C208" s="2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053"/>
      <c r="S208" s="1048"/>
      <c r="T208" s="1048" t="s">
        <v>323</v>
      </c>
      <c r="U208" s="2030">
        <v>24.451088700000003</v>
      </c>
      <c r="V208" s="2030">
        <v>24.348566800000004</v>
      </c>
      <c r="W208" s="2030">
        <v>27.194397000000009</v>
      </c>
      <c r="X208" s="2030">
        <v>24.602133800000011</v>
      </c>
      <c r="Y208" s="2030">
        <v>24.139205300000011</v>
      </c>
      <c r="Z208" s="2030">
        <v>23.649988400000002</v>
      </c>
      <c r="AA208" s="2030">
        <v>22.520644899999994</v>
      </c>
      <c r="AB208" s="2030">
        <v>23.247597500000001</v>
      </c>
      <c r="AC208" s="2030">
        <v>23.630419100000001</v>
      </c>
      <c r="AD208" s="2030">
        <v>24.524727599999999</v>
      </c>
      <c r="AE208" s="2030">
        <v>24.743298499999998</v>
      </c>
      <c r="AF208" s="2030">
        <v>24.1891739</v>
      </c>
      <c r="AG208" s="2031">
        <f>SUM(U208:AF208)</f>
        <v>291.24124150000006</v>
      </c>
      <c r="AI208" s="1149"/>
      <c r="AN208" s="1048"/>
      <c r="AO208" s="1048"/>
      <c r="AP208" s="1048"/>
      <c r="AQ208" s="1048"/>
      <c r="AR208" s="1048"/>
      <c r="AS208" s="1048"/>
      <c r="AT208" s="1048"/>
      <c r="AU208" s="1048"/>
      <c r="AV208" s="1048"/>
      <c r="AW208" s="1048"/>
      <c r="AX208" s="1048"/>
      <c r="AY208" s="1048"/>
      <c r="AZ208" s="1048"/>
      <c r="BA208" s="1048"/>
      <c r="BB208" s="1048"/>
      <c r="BC208" s="1048"/>
    </row>
    <row r="209" spans="2:55">
      <c r="B209" s="2"/>
      <c r="C209" s="2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053"/>
      <c r="S209" s="1048"/>
      <c r="U209" s="2030"/>
      <c r="V209" s="2030"/>
      <c r="W209" s="2030"/>
      <c r="X209" s="2030"/>
      <c r="Y209" s="2030"/>
      <c r="Z209" s="2030"/>
      <c r="AA209" s="2030"/>
      <c r="AB209" s="2030"/>
      <c r="AC209" s="2030"/>
      <c r="AD209" s="2030"/>
      <c r="AE209" s="2030"/>
      <c r="AF209" s="2030"/>
      <c r="AG209" s="2031"/>
      <c r="AN209" s="1048"/>
      <c r="AO209" s="1048"/>
      <c r="AP209" s="1048"/>
      <c r="AQ209" s="1048"/>
      <c r="AR209" s="1048"/>
      <c r="AS209" s="1048"/>
      <c r="AT209" s="1048"/>
      <c r="AU209" s="1048"/>
      <c r="AV209" s="1048"/>
      <c r="AW209" s="1048"/>
      <c r="AX209" s="1048"/>
      <c r="AY209" s="1048"/>
      <c r="AZ209" s="1048"/>
      <c r="BA209" s="1048"/>
      <c r="BB209" s="1048"/>
      <c r="BC209" s="1048"/>
    </row>
    <row r="210" spans="2:55">
      <c r="B210" s="2"/>
      <c r="C210" s="2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053"/>
      <c r="S210" s="1048"/>
      <c r="AN210" s="1048"/>
      <c r="AO210" s="1048"/>
      <c r="AP210" s="1048"/>
      <c r="AQ210" s="1048"/>
      <c r="AR210" s="1048"/>
      <c r="AS210" s="1048"/>
      <c r="AT210" s="1048"/>
      <c r="AU210" s="1048"/>
      <c r="AV210" s="1048"/>
      <c r="AW210" s="1048"/>
      <c r="AX210" s="1048"/>
      <c r="AY210" s="1048"/>
      <c r="AZ210" s="1048"/>
      <c r="BA210" s="1048"/>
      <c r="BB210" s="1048"/>
      <c r="BC210" s="1048"/>
    </row>
    <row r="211" spans="2:55">
      <c r="B211" s="2"/>
      <c r="C211" s="2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053"/>
      <c r="S211" s="1048"/>
      <c r="AI211" s="1149"/>
      <c r="AN211" s="1048"/>
      <c r="AO211" s="1048"/>
      <c r="AP211" s="1048"/>
      <c r="AQ211" s="1048"/>
      <c r="AR211" s="1048"/>
      <c r="AS211" s="1048"/>
      <c r="AT211" s="1048"/>
      <c r="AU211" s="1048"/>
      <c r="AV211" s="1048"/>
      <c r="AW211" s="1048"/>
      <c r="AX211" s="1048"/>
      <c r="AY211" s="1048"/>
      <c r="AZ211" s="1048"/>
      <c r="BA211" s="1048"/>
      <c r="BB211" s="1048"/>
      <c r="BC211" s="1048"/>
    </row>
    <row r="212" spans="2:55">
      <c r="B212" s="2"/>
      <c r="C212" s="2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053"/>
      <c r="S212" s="1048"/>
      <c r="AI212" s="1149"/>
      <c r="AN212" s="1048"/>
      <c r="AO212" s="1048"/>
      <c r="AP212" s="1048"/>
      <c r="AQ212" s="1048"/>
      <c r="AR212" s="1048"/>
      <c r="AS212" s="1048"/>
      <c r="AT212" s="1048"/>
      <c r="AU212" s="1048"/>
      <c r="AV212" s="1048"/>
      <c r="AW212" s="1048"/>
      <c r="AX212" s="1048"/>
      <c r="AY212" s="1048"/>
      <c r="AZ212" s="1048"/>
      <c r="BA212" s="1048"/>
      <c r="BB212" s="1048"/>
      <c r="BC212" s="1048"/>
    </row>
    <row r="213" spans="2:55">
      <c r="B213" s="2"/>
      <c r="C213" s="2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053"/>
      <c r="S213" s="1048"/>
      <c r="AI213" s="1149"/>
      <c r="AN213" s="1048"/>
      <c r="AO213" s="1048"/>
      <c r="AP213" s="1048"/>
      <c r="AQ213" s="1048"/>
      <c r="AR213" s="1048"/>
      <c r="AS213" s="1048"/>
      <c r="AT213" s="1048"/>
      <c r="AU213" s="1048"/>
      <c r="AV213" s="1048"/>
      <c r="AW213" s="1048"/>
      <c r="AX213" s="1048"/>
      <c r="AY213" s="1048"/>
      <c r="AZ213" s="1048"/>
      <c r="BA213" s="1048"/>
      <c r="BB213" s="1048"/>
      <c r="BC213" s="1048"/>
    </row>
    <row r="214" spans="2:55">
      <c r="B214" s="2"/>
      <c r="C214" s="2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053"/>
      <c r="S214" s="1048"/>
      <c r="AI214" s="1149"/>
      <c r="AN214" s="1048"/>
      <c r="AO214" s="1048"/>
      <c r="AP214" s="1048"/>
      <c r="AQ214" s="1048"/>
      <c r="AR214" s="1048"/>
      <c r="AS214" s="1048"/>
      <c r="AT214" s="1048"/>
      <c r="AU214" s="1048"/>
      <c r="AV214" s="1048"/>
      <c r="AW214" s="1048"/>
      <c r="AX214" s="1048"/>
      <c r="AY214" s="1048"/>
      <c r="AZ214" s="1048"/>
      <c r="BA214" s="1048"/>
      <c r="BB214" s="1048"/>
      <c r="BC214" s="1048"/>
    </row>
    <row r="215" spans="2:55">
      <c r="B215" s="2"/>
      <c r="C215" s="2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053"/>
      <c r="S215" s="1048"/>
      <c r="AI215" s="1149"/>
      <c r="AN215" s="1048"/>
      <c r="AO215" s="1048"/>
      <c r="AP215" s="1048"/>
      <c r="AQ215" s="1048"/>
      <c r="AR215" s="1048"/>
      <c r="AS215" s="1048"/>
      <c r="AT215" s="1048"/>
      <c r="AU215" s="1048"/>
      <c r="AV215" s="1048"/>
      <c r="AW215" s="1048"/>
      <c r="AX215" s="1048"/>
      <c r="AY215" s="1048"/>
      <c r="AZ215" s="1048"/>
      <c r="BA215" s="1048"/>
      <c r="BB215" s="1048"/>
      <c r="BC215" s="1048"/>
    </row>
    <row r="216" spans="2:55">
      <c r="B216" s="2"/>
      <c r="C216" s="2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053"/>
      <c r="S216" s="1048"/>
      <c r="AI216" s="1149"/>
      <c r="AN216" s="1048"/>
      <c r="AO216" s="1048"/>
      <c r="AP216" s="1048"/>
      <c r="AQ216" s="1048"/>
      <c r="AR216" s="1048"/>
      <c r="AS216" s="1048"/>
      <c r="AT216" s="1048"/>
      <c r="AU216" s="1048"/>
      <c r="AV216" s="1048"/>
      <c r="AW216" s="1048"/>
      <c r="AX216" s="1048"/>
      <c r="AY216" s="1048"/>
      <c r="AZ216" s="1048"/>
      <c r="BA216" s="1048"/>
      <c r="BB216" s="1048"/>
      <c r="BC216" s="1048"/>
    </row>
    <row r="217" spans="2:55">
      <c r="B217" s="2"/>
      <c r="C217" s="2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053"/>
      <c r="S217" s="1048"/>
      <c r="AN217" s="1048"/>
      <c r="AO217" s="1048"/>
      <c r="AP217" s="1048"/>
      <c r="AQ217" s="1048"/>
      <c r="AR217" s="1048"/>
      <c r="AS217" s="1048"/>
      <c r="AT217" s="1048"/>
      <c r="AU217" s="1048"/>
      <c r="AV217" s="1048"/>
      <c r="AW217" s="1048"/>
      <c r="AX217" s="1048"/>
      <c r="AY217" s="1048"/>
      <c r="AZ217" s="1048"/>
      <c r="BA217" s="1048"/>
      <c r="BB217" s="1048"/>
      <c r="BC217" s="1048"/>
    </row>
    <row r="218" spans="2:55">
      <c r="B218" s="2"/>
      <c r="C218" s="2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053"/>
      <c r="S218" s="1048"/>
      <c r="AN218" s="1048"/>
      <c r="AO218" s="1048"/>
      <c r="AP218" s="1048"/>
      <c r="AQ218" s="1048"/>
      <c r="AR218" s="1048"/>
      <c r="AS218" s="1048"/>
      <c r="AT218" s="1048"/>
      <c r="AU218" s="1048"/>
      <c r="AV218" s="1048"/>
      <c r="AW218" s="1048"/>
      <c r="AX218" s="1048"/>
      <c r="AY218" s="1048"/>
      <c r="AZ218" s="1048"/>
      <c r="BA218" s="1048"/>
      <c r="BB218" s="1048"/>
      <c r="BC218" s="1048"/>
    </row>
    <row r="219" spans="2:55">
      <c r="B219" s="2"/>
      <c r="C219" s="2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053"/>
      <c r="S219" s="1048"/>
      <c r="AN219" s="1048"/>
      <c r="AO219" s="1048"/>
      <c r="AP219" s="1048"/>
      <c r="AQ219" s="1048"/>
      <c r="AR219" s="1048"/>
      <c r="AS219" s="1048"/>
      <c r="AT219" s="1048"/>
      <c r="AU219" s="1048"/>
      <c r="AV219" s="1048"/>
      <c r="AW219" s="1048"/>
      <c r="AX219" s="1048"/>
      <c r="AY219" s="1048"/>
      <c r="AZ219" s="1048"/>
      <c r="BA219" s="1048"/>
      <c r="BB219" s="1048"/>
      <c r="BC219" s="1048"/>
    </row>
    <row r="220" spans="2:55">
      <c r="B220" s="2"/>
      <c r="C220" s="2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053"/>
      <c r="S220" s="1048"/>
      <c r="AN220" s="1048"/>
      <c r="AO220" s="1048"/>
      <c r="AP220" s="1048"/>
      <c r="AQ220" s="1048"/>
      <c r="AR220" s="1048"/>
      <c r="AS220" s="1048"/>
      <c r="AT220" s="1048"/>
      <c r="AU220" s="1048"/>
      <c r="AV220" s="1048"/>
      <c r="AW220" s="1048"/>
      <c r="AX220" s="1048"/>
      <c r="AY220" s="1048"/>
      <c r="AZ220" s="1048"/>
      <c r="BA220" s="1048"/>
      <c r="BB220" s="1048"/>
      <c r="BC220" s="1048"/>
    </row>
    <row r="221" spans="2:55">
      <c r="B221" s="2"/>
      <c r="C221" s="2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053"/>
      <c r="S221" s="1048"/>
      <c r="AN221" s="1048"/>
      <c r="AO221" s="1048"/>
      <c r="AP221" s="1048"/>
      <c r="AQ221" s="1048"/>
      <c r="AR221" s="1048"/>
      <c r="AS221" s="1048"/>
      <c r="AT221" s="1048"/>
      <c r="AU221" s="1048"/>
      <c r="AV221" s="1048"/>
      <c r="AW221" s="1048"/>
      <c r="AX221" s="1048"/>
      <c r="AY221" s="1048"/>
      <c r="AZ221" s="1048"/>
      <c r="BA221" s="1048"/>
      <c r="BB221" s="1048"/>
      <c r="BC221" s="1048"/>
    </row>
    <row r="222" spans="2:55">
      <c r="B222" s="2"/>
      <c r="C222" s="2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053"/>
      <c r="S222" s="1048"/>
      <c r="AN222" s="1048"/>
      <c r="AO222" s="1048"/>
      <c r="AP222" s="1048"/>
      <c r="AQ222" s="1048"/>
      <c r="AR222" s="1048"/>
      <c r="AS222" s="1048"/>
      <c r="AT222" s="1048"/>
      <c r="AU222" s="1048"/>
      <c r="AV222" s="1048"/>
      <c r="AW222" s="1048"/>
      <c r="AX222" s="1048"/>
      <c r="AY222" s="1048"/>
      <c r="AZ222" s="1048"/>
      <c r="BA222" s="1048"/>
      <c r="BB222" s="1048"/>
      <c r="BC222" s="1048"/>
    </row>
    <row r="223" spans="2:55">
      <c r="B223" s="2"/>
      <c r="C223" s="2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053"/>
      <c r="S223" s="1048"/>
      <c r="AN223" s="1048"/>
      <c r="AO223" s="1048"/>
      <c r="AP223" s="1048"/>
      <c r="AQ223" s="1048"/>
      <c r="AR223" s="1048"/>
      <c r="AS223" s="1048"/>
      <c r="AT223" s="1048"/>
      <c r="AU223" s="1048"/>
      <c r="AV223" s="1048"/>
      <c r="AW223" s="1048"/>
      <c r="AX223" s="1048"/>
      <c r="AY223" s="1048"/>
      <c r="AZ223" s="1048"/>
      <c r="BA223" s="1048"/>
      <c r="BB223" s="1048"/>
      <c r="BC223" s="1048"/>
    </row>
    <row r="224" spans="2:55">
      <c r="B224" s="2"/>
      <c r="C224" s="2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053"/>
      <c r="S224" s="1048"/>
      <c r="AN224" s="1048"/>
      <c r="AO224" s="1048"/>
      <c r="AP224" s="1048"/>
      <c r="AQ224" s="1048"/>
      <c r="AR224" s="1048"/>
      <c r="AS224" s="1048"/>
      <c r="AT224" s="1048"/>
      <c r="AU224" s="1048"/>
      <c r="AV224" s="1048"/>
      <c r="AW224" s="1048"/>
      <c r="AX224" s="1048"/>
      <c r="AY224" s="1048"/>
      <c r="AZ224" s="1048"/>
      <c r="BA224" s="1048"/>
      <c r="BB224" s="1048"/>
      <c r="BC224" s="1048"/>
    </row>
    <row r="225" spans="2:55">
      <c r="B225" s="2"/>
      <c r="C225" s="2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053"/>
      <c r="S225" s="1048"/>
      <c r="AN225" s="1048"/>
      <c r="AO225" s="1048"/>
      <c r="AP225" s="1048"/>
      <c r="AQ225" s="1048"/>
      <c r="AR225" s="1048"/>
      <c r="AS225" s="1048"/>
      <c r="AT225" s="1048"/>
      <c r="AU225" s="1048"/>
      <c r="AV225" s="1048"/>
      <c r="AW225" s="1048"/>
      <c r="AX225" s="1048"/>
      <c r="AY225" s="1048"/>
      <c r="AZ225" s="1048"/>
      <c r="BA225" s="1048"/>
      <c r="BB225" s="1048"/>
      <c r="BC225" s="1048"/>
    </row>
    <row r="226" spans="2:55">
      <c r="B226" s="2"/>
      <c r="C226" s="2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053"/>
      <c r="S226" s="1048"/>
      <c r="AN226" s="1048"/>
      <c r="AO226" s="1048"/>
      <c r="AP226" s="1048"/>
      <c r="AQ226" s="1048"/>
      <c r="AR226" s="1048"/>
      <c r="AS226" s="1048"/>
      <c r="AT226" s="1048"/>
      <c r="AU226" s="1048"/>
      <c r="AV226" s="1048"/>
      <c r="AW226" s="1048"/>
      <c r="AX226" s="1048"/>
      <c r="AY226" s="1048"/>
      <c r="AZ226" s="1048"/>
      <c r="BA226" s="1048"/>
      <c r="BB226" s="1048"/>
      <c r="BC226" s="1048"/>
    </row>
    <row r="227" spans="2:55">
      <c r="B227" s="2"/>
      <c r="C227" s="2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053"/>
      <c r="S227" s="1048"/>
      <c r="AN227" s="1048"/>
      <c r="AO227" s="1048"/>
      <c r="AP227" s="1048"/>
      <c r="AQ227" s="1048"/>
      <c r="AR227" s="1048"/>
      <c r="AS227" s="1048"/>
      <c r="AT227" s="1048"/>
      <c r="AU227" s="1048"/>
      <c r="AV227" s="1048"/>
      <c r="AW227" s="1048"/>
      <c r="AX227" s="1048"/>
      <c r="AY227" s="1048"/>
      <c r="AZ227" s="1048"/>
      <c r="BA227" s="1048"/>
      <c r="BB227" s="1048"/>
      <c r="BC227" s="1048"/>
    </row>
    <row r="228" spans="2:55">
      <c r="B228" s="2"/>
      <c r="C228" s="2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053"/>
      <c r="S228" s="1048"/>
      <c r="AN228" s="1048"/>
      <c r="AO228" s="1048"/>
      <c r="AP228" s="1048"/>
      <c r="AQ228" s="1048"/>
      <c r="AR228" s="1048"/>
      <c r="AS228" s="1048"/>
      <c r="AT228" s="1048"/>
      <c r="AU228" s="1048"/>
      <c r="AV228" s="1048"/>
      <c r="AW228" s="1048"/>
      <c r="AX228" s="1048"/>
      <c r="AY228" s="1048"/>
      <c r="AZ228" s="1048"/>
      <c r="BA228" s="1048"/>
      <c r="BB228" s="1048"/>
      <c r="BC228" s="1048"/>
    </row>
    <row r="229" spans="2:55">
      <c r="B229" s="2"/>
      <c r="C229" s="2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053"/>
      <c r="S229" s="1048"/>
      <c r="AN229" s="1048"/>
      <c r="AO229" s="1048"/>
      <c r="AP229" s="1048"/>
      <c r="AQ229" s="1048"/>
      <c r="AR229" s="1048"/>
      <c r="AS229" s="1048"/>
      <c r="AT229" s="1048"/>
      <c r="AU229" s="1048"/>
      <c r="AV229" s="1048"/>
      <c r="AW229" s="1048"/>
      <c r="AX229" s="1048"/>
      <c r="AY229" s="1048"/>
      <c r="AZ229" s="1048"/>
      <c r="BA229" s="1048"/>
      <c r="BB229" s="1048"/>
      <c r="BC229" s="1048"/>
    </row>
    <row r="230" spans="2:55">
      <c r="B230" s="2"/>
      <c r="C230" s="2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053"/>
      <c r="S230" s="1048"/>
      <c r="AN230" s="1048"/>
      <c r="AO230" s="1048"/>
      <c r="AP230" s="1048"/>
      <c r="AQ230" s="1048"/>
      <c r="AR230" s="1048"/>
      <c r="AS230" s="1048"/>
      <c r="AT230" s="1048"/>
      <c r="AU230" s="1048"/>
      <c r="AV230" s="1048"/>
      <c r="AW230" s="1048"/>
      <c r="AX230" s="1048"/>
      <c r="AY230" s="1048"/>
      <c r="AZ230" s="1048"/>
      <c r="BA230" s="1048"/>
      <c r="BB230" s="1048"/>
      <c r="BC230" s="1048"/>
    </row>
    <row r="231" spans="2:55">
      <c r="B231" s="2"/>
      <c r="C231" s="2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053"/>
      <c r="S231" s="1048"/>
      <c r="AN231" s="1048"/>
      <c r="AO231" s="1048"/>
      <c r="AP231" s="1048"/>
      <c r="AQ231" s="1048"/>
      <c r="AR231" s="1048"/>
      <c r="AS231" s="1048"/>
      <c r="AT231" s="1048"/>
      <c r="AU231" s="1048"/>
      <c r="AV231" s="1048"/>
      <c r="AW231" s="1048"/>
      <c r="AX231" s="1048"/>
      <c r="AY231" s="1048"/>
      <c r="AZ231" s="1048"/>
      <c r="BA231" s="1048"/>
      <c r="BB231" s="1048"/>
      <c r="BC231" s="1048"/>
    </row>
    <row r="232" spans="2:55">
      <c r="B232" s="2"/>
      <c r="C232" s="2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053"/>
      <c r="S232" s="1048"/>
      <c r="AN232" s="1048"/>
      <c r="AO232" s="1048"/>
      <c r="AP232" s="1048"/>
      <c r="AQ232" s="1048"/>
      <c r="AR232" s="1048"/>
      <c r="AS232" s="1048"/>
      <c r="AT232" s="1048"/>
      <c r="AU232" s="1048"/>
      <c r="AV232" s="1048"/>
      <c r="AW232" s="1048"/>
      <c r="AX232" s="1048"/>
      <c r="AY232" s="1048"/>
      <c r="AZ232" s="1048"/>
      <c r="BA232" s="1048"/>
      <c r="BB232" s="1048"/>
      <c r="BC232" s="1048"/>
    </row>
    <row r="233" spans="2:55">
      <c r="B233" s="2"/>
      <c r="C233" s="2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053"/>
      <c r="S233" s="1048"/>
      <c r="AN233" s="1048"/>
      <c r="AO233" s="1048"/>
      <c r="AP233" s="1048"/>
      <c r="AQ233" s="1048"/>
      <c r="AR233" s="1048"/>
      <c r="AS233" s="1048"/>
      <c r="AT233" s="1048"/>
      <c r="AU233" s="1048"/>
      <c r="AV233" s="1048"/>
      <c r="AW233" s="1048"/>
      <c r="AX233" s="1048"/>
      <c r="AY233" s="1048"/>
      <c r="AZ233" s="1048"/>
      <c r="BA233" s="1048"/>
      <c r="BB233" s="1048"/>
      <c r="BC233" s="1048"/>
    </row>
    <row r="234" spans="2:5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053"/>
      <c r="S234" s="1048"/>
      <c r="AN234" s="1048"/>
      <c r="AO234" s="1048"/>
      <c r="AP234" s="1048"/>
      <c r="AQ234" s="1048"/>
      <c r="AR234" s="1048"/>
      <c r="AS234" s="1048"/>
      <c r="AT234" s="1048"/>
      <c r="AU234" s="1048"/>
      <c r="AV234" s="1048"/>
      <c r="AW234" s="1048"/>
      <c r="AX234" s="1048"/>
      <c r="AY234" s="1048"/>
      <c r="AZ234" s="1048"/>
      <c r="BA234" s="1048"/>
      <c r="BB234" s="1048"/>
      <c r="BC234" s="1048"/>
    </row>
    <row r="235" spans="2:5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053"/>
      <c r="S235" s="1048"/>
      <c r="AN235" s="1048"/>
      <c r="AO235" s="1048"/>
      <c r="AP235" s="1048"/>
      <c r="AQ235" s="1048"/>
      <c r="AR235" s="1048"/>
      <c r="AS235" s="1048"/>
      <c r="AT235" s="1048"/>
      <c r="AU235" s="1048"/>
      <c r="AV235" s="1048"/>
      <c r="AW235" s="1048"/>
      <c r="AX235" s="1048"/>
      <c r="AY235" s="1048"/>
      <c r="AZ235" s="1048"/>
      <c r="BA235" s="1048"/>
      <c r="BB235" s="1048"/>
      <c r="BC235" s="1048"/>
    </row>
    <row r="236" spans="2:5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053"/>
      <c r="S236" s="1048"/>
      <c r="AN236" s="1048"/>
      <c r="AO236" s="1048"/>
      <c r="AP236" s="1048"/>
      <c r="AQ236" s="1048"/>
      <c r="AR236" s="1048"/>
      <c r="AS236" s="1048"/>
      <c r="AT236" s="1048"/>
      <c r="AU236" s="1048"/>
      <c r="AV236" s="1048"/>
      <c r="AW236" s="1048"/>
      <c r="AX236" s="1048"/>
      <c r="AY236" s="1048"/>
      <c r="AZ236" s="1048"/>
      <c r="BA236" s="1048"/>
      <c r="BB236" s="1048"/>
      <c r="BC236" s="1048"/>
    </row>
    <row r="237" spans="2:5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053"/>
      <c r="S237" s="1048"/>
      <c r="AN237" s="1048"/>
      <c r="AO237" s="1048"/>
      <c r="AP237" s="1048"/>
      <c r="AQ237" s="1048"/>
      <c r="AR237" s="1048"/>
      <c r="AS237" s="1048"/>
      <c r="AT237" s="1048"/>
      <c r="AU237" s="1048"/>
      <c r="AV237" s="1048"/>
      <c r="AW237" s="1048"/>
      <c r="AX237" s="1048"/>
      <c r="AY237" s="1048"/>
      <c r="AZ237" s="1048"/>
      <c r="BA237" s="1048"/>
      <c r="BB237" s="1048"/>
      <c r="BC237" s="1048"/>
    </row>
    <row r="238" spans="2:5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053"/>
      <c r="S238" s="1048"/>
      <c r="AN238" s="1048"/>
      <c r="AO238" s="1048"/>
      <c r="AP238" s="1048"/>
      <c r="AQ238" s="1048"/>
      <c r="AR238" s="1048"/>
      <c r="AS238" s="1048"/>
      <c r="AT238" s="1048"/>
      <c r="AU238" s="1048"/>
      <c r="AV238" s="1048"/>
      <c r="AW238" s="1048"/>
      <c r="AX238" s="1048"/>
      <c r="AY238" s="1048"/>
      <c r="AZ238" s="1048"/>
      <c r="BA238" s="1048"/>
      <c r="BB238" s="1048"/>
      <c r="BC238" s="1048"/>
    </row>
    <row r="239" spans="2:5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053"/>
      <c r="S239" s="1048"/>
      <c r="AN239" s="1048"/>
      <c r="AO239" s="1048"/>
      <c r="AP239" s="1048"/>
      <c r="AQ239" s="1048"/>
      <c r="AR239" s="1048"/>
      <c r="AS239" s="1048"/>
      <c r="AT239" s="1048"/>
      <c r="AU239" s="1048"/>
      <c r="AV239" s="1048"/>
      <c r="AW239" s="1048"/>
      <c r="AX239" s="1048"/>
      <c r="AY239" s="1048"/>
      <c r="AZ239" s="1048"/>
      <c r="BA239" s="1048"/>
      <c r="BB239" s="1048"/>
      <c r="BC239" s="1048"/>
    </row>
    <row r="240" spans="2:5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053"/>
      <c r="S240" s="1048"/>
      <c r="AN240" s="1048"/>
      <c r="AO240" s="1048"/>
      <c r="AP240" s="1048"/>
      <c r="AQ240" s="1048"/>
      <c r="AR240" s="1048"/>
      <c r="AS240" s="1048"/>
      <c r="AT240" s="1048"/>
      <c r="AU240" s="1048"/>
      <c r="AV240" s="1048"/>
      <c r="AW240" s="1048"/>
      <c r="AX240" s="1048"/>
      <c r="AY240" s="1048"/>
      <c r="AZ240" s="1048"/>
      <c r="BA240" s="1048"/>
      <c r="BB240" s="1048"/>
      <c r="BC240" s="1048"/>
    </row>
    <row r="241" spans="2:5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053"/>
      <c r="S241" s="1048"/>
      <c r="AN241" s="1048"/>
      <c r="AO241" s="1048"/>
      <c r="AP241" s="1048"/>
      <c r="AQ241" s="1048"/>
      <c r="AR241" s="1048"/>
      <c r="AS241" s="1048"/>
      <c r="AT241" s="1048"/>
      <c r="AU241" s="1048"/>
      <c r="AV241" s="1048"/>
      <c r="AW241" s="1048"/>
      <c r="AX241" s="1048"/>
      <c r="AY241" s="1048"/>
      <c r="AZ241" s="1048"/>
      <c r="BA241" s="1048"/>
      <c r="BB241" s="1048"/>
      <c r="BC241" s="1048"/>
    </row>
    <row r="242" spans="2:5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053"/>
      <c r="S242" s="1048"/>
      <c r="AN242" s="1048"/>
      <c r="AO242" s="1048"/>
      <c r="AP242" s="1048"/>
      <c r="AQ242" s="1048"/>
      <c r="AR242" s="1048"/>
      <c r="AS242" s="1048"/>
      <c r="AT242" s="1048"/>
      <c r="AU242" s="1048"/>
      <c r="AV242" s="1048"/>
      <c r="AW242" s="1048"/>
      <c r="AX242" s="1048"/>
      <c r="AY242" s="1048"/>
      <c r="AZ242" s="1048"/>
      <c r="BA242" s="1048"/>
      <c r="BB242" s="1048"/>
      <c r="BC242" s="1048"/>
    </row>
    <row r="243" spans="2:5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053"/>
      <c r="S243" s="1048"/>
      <c r="AN243" s="1048"/>
      <c r="AO243" s="1048"/>
      <c r="AP243" s="1048"/>
      <c r="AQ243" s="1048"/>
      <c r="AR243" s="1048"/>
      <c r="AS243" s="1048"/>
      <c r="AT243" s="1048"/>
      <c r="AU243" s="1048"/>
      <c r="AV243" s="1048"/>
      <c r="AW243" s="1048"/>
      <c r="AX243" s="1048"/>
      <c r="AY243" s="1048"/>
      <c r="AZ243" s="1048"/>
      <c r="BA243" s="1048"/>
      <c r="BB243" s="1048"/>
      <c r="BC243" s="1048"/>
    </row>
    <row r="244" spans="2:5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053"/>
      <c r="S244" s="1048"/>
      <c r="AN244" s="1048"/>
      <c r="AO244" s="1048"/>
      <c r="AP244" s="1048"/>
      <c r="AQ244" s="1048"/>
      <c r="AR244" s="1048"/>
      <c r="AS244" s="1048"/>
      <c r="AT244" s="1048"/>
      <c r="AU244" s="1048"/>
      <c r="AV244" s="1048"/>
      <c r="AW244" s="1048"/>
      <c r="AX244" s="1048"/>
      <c r="AY244" s="1048"/>
      <c r="AZ244" s="1048"/>
      <c r="BA244" s="1048"/>
      <c r="BB244" s="1048"/>
      <c r="BC244" s="1048"/>
    </row>
    <row r="245" spans="2:5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053"/>
      <c r="S245" s="1048"/>
      <c r="AN245" s="1048"/>
      <c r="AO245" s="1048"/>
      <c r="AP245" s="1048"/>
      <c r="AQ245" s="1048"/>
      <c r="AR245" s="1048"/>
      <c r="AS245" s="1048"/>
      <c r="AT245" s="1048"/>
      <c r="AU245" s="1048"/>
      <c r="AV245" s="1048"/>
      <c r="AW245" s="1048"/>
      <c r="AX245" s="1048"/>
      <c r="AY245" s="1048"/>
      <c r="AZ245" s="1048"/>
      <c r="BA245" s="1048"/>
      <c r="BB245" s="1048"/>
      <c r="BC245" s="1048"/>
    </row>
    <row r="246" spans="2:5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053"/>
      <c r="S246" s="1048"/>
      <c r="AN246" s="1048"/>
      <c r="AO246" s="1048"/>
      <c r="AP246" s="1048"/>
      <c r="AQ246" s="1048"/>
      <c r="AR246" s="1048"/>
      <c r="AS246" s="1048"/>
      <c r="AT246" s="1048"/>
      <c r="AU246" s="1048"/>
      <c r="AV246" s="1048"/>
      <c r="AW246" s="1048"/>
      <c r="AX246" s="1048"/>
      <c r="AY246" s="1048"/>
      <c r="AZ246" s="1048"/>
      <c r="BA246" s="1048"/>
      <c r="BB246" s="1048"/>
      <c r="BC246" s="1048"/>
    </row>
    <row r="247" spans="2:55" ht="10.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053"/>
      <c r="S247" s="1048"/>
      <c r="AN247" s="1048"/>
      <c r="AO247" s="1048"/>
      <c r="AP247" s="1048"/>
      <c r="AQ247" s="1048"/>
      <c r="AR247" s="1048"/>
      <c r="AS247" s="1048"/>
      <c r="AT247" s="1048"/>
      <c r="AU247" s="1048"/>
      <c r="AV247" s="1048"/>
      <c r="AW247" s="1048"/>
      <c r="AX247" s="1048"/>
      <c r="AY247" s="1048"/>
      <c r="AZ247" s="1048"/>
      <c r="BA247" s="1048"/>
      <c r="BB247" s="1048"/>
      <c r="BC247" s="1048"/>
    </row>
    <row r="248" spans="2:55" ht="10.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55" ht="10.5" customHeight="1"/>
    <row r="250" spans="2:55" ht="10.5" customHeight="1"/>
    <row r="251" spans="2:55" ht="10.5" customHeight="1"/>
    <row r="252" spans="2:55" ht="10.5" customHeight="1"/>
    <row r="253" spans="2:55" ht="10.5" customHeight="1"/>
    <row r="254" spans="2:55" ht="10.5" customHeight="1"/>
    <row r="255" spans="2:55" ht="10.5" customHeight="1"/>
    <row r="256" spans="2:55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75" ht="12" customHeight="1"/>
  </sheetData>
  <mergeCells count="5">
    <mergeCell ref="B125:D125"/>
    <mergeCell ref="C46:C49"/>
    <mergeCell ref="C38:C41"/>
    <mergeCell ref="C42:C45"/>
    <mergeCell ref="C50:C53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41" fitToHeight="2" orientation="portrait" r:id="rId1"/>
  <headerFooter alignWithMargins="0"/>
  <rowBreaks count="1" manualBreakCount="1">
    <brk id="101" max="16" man="1"/>
  </rowBreaks>
  <ignoredErrors>
    <ignoredError sqref="E125:P125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CT188"/>
  <sheetViews>
    <sheetView view="pageBreakPreview" zoomScale="90" zoomScaleNormal="55" zoomScaleSheetLayoutView="90" workbookViewId="0">
      <selection activeCell="C48" sqref="C48"/>
    </sheetView>
  </sheetViews>
  <sheetFormatPr baseColWidth="10" defaultRowHeight="12.75"/>
  <cols>
    <col min="1" max="1" width="2.42578125" style="3" customWidth="1"/>
    <col min="2" max="2" width="4.7109375" style="1" customWidth="1"/>
    <col min="3" max="3" width="40.140625" style="1" customWidth="1"/>
    <col min="4" max="4" width="10.28515625" style="1" customWidth="1"/>
    <col min="5" max="17" width="12.7109375" style="1" customWidth="1"/>
    <col min="18" max="18" width="2" style="1126" customWidth="1"/>
    <col min="19" max="19" width="13.28515625" style="1047" customWidth="1"/>
    <col min="20" max="20" width="32.7109375" style="1047" bestFit="1" customWidth="1"/>
    <col min="21" max="33" width="8.5703125" style="1047" bestFit="1" customWidth="1"/>
    <col min="34" max="37" width="13.28515625" style="1047" customWidth="1"/>
    <col min="38" max="42" width="13.28515625" style="1" customWidth="1"/>
    <col min="43" max="43" width="14.7109375" style="1" customWidth="1"/>
    <col min="44" max="16384" width="11.42578125" style="1"/>
  </cols>
  <sheetData>
    <row r="1" spans="1:98" s="3" customFormat="1" ht="16.5">
      <c r="A1" s="2119" t="s">
        <v>173</v>
      </c>
      <c r="R1" s="1126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126"/>
      <c r="AK1" s="1126"/>
    </row>
    <row r="2" spans="1:98" s="3" customFormat="1" ht="24" customHeight="1" thickBot="1">
      <c r="B2" s="429"/>
      <c r="R2" s="1126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126"/>
      <c r="AK2" s="1126"/>
    </row>
    <row r="3" spans="1:98" ht="30.75" thickBot="1">
      <c r="B3" s="1562" t="s">
        <v>137</v>
      </c>
      <c r="C3" s="1479" t="s">
        <v>1</v>
      </c>
      <c r="D3" s="1479" t="s">
        <v>168</v>
      </c>
      <c r="E3" s="1479" t="s">
        <v>86</v>
      </c>
      <c r="F3" s="1479" t="s">
        <v>87</v>
      </c>
      <c r="G3" s="1479" t="s">
        <v>88</v>
      </c>
      <c r="H3" s="1479" t="s">
        <v>89</v>
      </c>
      <c r="I3" s="1479" t="s">
        <v>90</v>
      </c>
      <c r="J3" s="1479" t="s">
        <v>91</v>
      </c>
      <c r="K3" s="1479" t="s">
        <v>93</v>
      </c>
      <c r="L3" s="1479" t="s">
        <v>94</v>
      </c>
      <c r="M3" s="1479" t="s">
        <v>169</v>
      </c>
      <c r="N3" s="1479" t="s">
        <v>96</v>
      </c>
      <c r="O3" s="1479" t="s">
        <v>97</v>
      </c>
      <c r="P3" s="1563" t="s">
        <v>98</v>
      </c>
      <c r="Q3" s="1564" t="s">
        <v>170</v>
      </c>
      <c r="T3" s="1335"/>
      <c r="U3" s="1335"/>
      <c r="V3" s="1335" t="s">
        <v>339</v>
      </c>
      <c r="W3" s="1335" t="s">
        <v>340</v>
      </c>
      <c r="X3" s="1335" t="s">
        <v>341</v>
      </c>
      <c r="Y3" s="1335" t="s">
        <v>342</v>
      </c>
      <c r="Z3" s="1335" t="s">
        <v>343</v>
      </c>
      <c r="AA3" s="1335" t="s">
        <v>344</v>
      </c>
      <c r="AB3" s="1335" t="s">
        <v>345</v>
      </c>
      <c r="AC3" s="1335" t="s">
        <v>346</v>
      </c>
      <c r="AD3" s="1335" t="s">
        <v>347</v>
      </c>
      <c r="AE3" s="1335" t="s">
        <v>348</v>
      </c>
      <c r="AF3" s="1335" t="s">
        <v>349</v>
      </c>
      <c r="AG3" s="1335" t="s">
        <v>350</v>
      </c>
      <c r="AH3" s="1335" t="s">
        <v>71</v>
      </c>
      <c r="AI3" s="1335"/>
    </row>
    <row r="4" spans="1:98" s="3" customFormat="1" ht="21.75" customHeight="1">
      <c r="B4" s="489">
        <v>1</v>
      </c>
      <c r="C4" s="434" t="s">
        <v>234</v>
      </c>
      <c r="D4" s="47" t="s">
        <v>45</v>
      </c>
      <c r="E4" s="1001">
        <v>0.34228150000000002</v>
      </c>
      <c r="F4" s="1001">
        <v>0.44726129999999997</v>
      </c>
      <c r="G4" s="1001">
        <v>0.46434760000000003</v>
      </c>
      <c r="H4" s="1001">
        <v>0.45661059999999998</v>
      </c>
      <c r="I4" s="1001">
        <v>0.45581939999999999</v>
      </c>
      <c r="J4" s="1001">
        <v>0.465082</v>
      </c>
      <c r="K4" s="1001">
        <v>0.53623980000000004</v>
      </c>
      <c r="L4" s="1001">
        <v>0.51710780000000001</v>
      </c>
      <c r="M4" s="1001">
        <v>0.47104030000000002</v>
      </c>
      <c r="N4" s="1001">
        <v>0.55776990000000004</v>
      </c>
      <c r="O4" s="1001">
        <v>0.60214769999999995</v>
      </c>
      <c r="P4" s="1001">
        <v>0.50479030000000003</v>
      </c>
      <c r="Q4" s="72">
        <f t="shared" ref="Q4:Q55" si="0">SUM(E4:P4)</f>
        <v>5.8204982000000003</v>
      </c>
      <c r="R4" s="1161"/>
      <c r="S4" s="1047"/>
      <c r="T4" s="2120" t="s">
        <v>234</v>
      </c>
      <c r="U4" s="2121" t="s">
        <v>45</v>
      </c>
      <c r="V4" s="2122">
        <v>0.34228150000000002</v>
      </c>
      <c r="W4" s="2123">
        <v>0.44726129999999997</v>
      </c>
      <c r="X4" s="2123">
        <v>0.46434760000000003</v>
      </c>
      <c r="Y4" s="2123">
        <v>0.45661059999999998</v>
      </c>
      <c r="Z4" s="2123">
        <v>0.45581939999999999</v>
      </c>
      <c r="AA4" s="2123">
        <v>0.465082</v>
      </c>
      <c r="AB4" s="2123">
        <v>0.53623980000000004</v>
      </c>
      <c r="AC4" s="2123">
        <v>0.51710780000000001</v>
      </c>
      <c r="AD4" s="2123">
        <v>0.47104030000000002</v>
      </c>
      <c r="AE4" s="2123">
        <v>0.55776990000000004</v>
      </c>
      <c r="AF4" s="2123">
        <v>0.60214769999999995</v>
      </c>
      <c r="AG4" s="2123">
        <v>0.50479030000000003</v>
      </c>
      <c r="AH4" s="2124">
        <v>5.8204981999999994</v>
      </c>
      <c r="AI4" s="1335"/>
      <c r="AJ4" s="1130"/>
      <c r="AK4" s="1130"/>
      <c r="AL4" s="193"/>
      <c r="AM4" s="193"/>
      <c r="AN4" s="193"/>
      <c r="AO4" s="193"/>
      <c r="AP4" s="193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s="3" customFormat="1" ht="21.75" customHeight="1">
      <c r="B5" s="489"/>
      <c r="C5" s="434"/>
      <c r="D5" s="47" t="s">
        <v>46</v>
      </c>
      <c r="E5" s="1001">
        <v>27.428790100000004</v>
      </c>
      <c r="F5" s="1001">
        <v>24.877105900000004</v>
      </c>
      <c r="G5" s="1001">
        <v>27.991587299999999</v>
      </c>
      <c r="H5" s="1001">
        <v>23.671946199999997</v>
      </c>
      <c r="I5" s="1001">
        <v>24.088904600000003</v>
      </c>
      <c r="J5" s="1001">
        <v>21.063317000000005</v>
      </c>
      <c r="K5" s="1001">
        <v>20.2412244</v>
      </c>
      <c r="L5" s="1001">
        <v>22.012126900000005</v>
      </c>
      <c r="M5" s="1001">
        <v>24.039872799999994</v>
      </c>
      <c r="N5" s="1001">
        <v>26.543249799999998</v>
      </c>
      <c r="O5" s="1001">
        <v>28.312802900000001</v>
      </c>
      <c r="P5" s="1001">
        <v>30.051366500000007</v>
      </c>
      <c r="Q5" s="72">
        <f t="shared" si="0"/>
        <v>300.32229440000003</v>
      </c>
      <c r="R5" s="1161"/>
      <c r="S5" s="1047"/>
      <c r="T5" s="2125"/>
      <c r="U5" s="2126" t="s">
        <v>46</v>
      </c>
      <c r="V5" s="2127">
        <v>27.428790100000004</v>
      </c>
      <c r="W5" s="2128">
        <v>24.877105900000004</v>
      </c>
      <c r="X5" s="2128">
        <v>27.991587299999999</v>
      </c>
      <c r="Y5" s="2128">
        <v>23.671946199999997</v>
      </c>
      <c r="Z5" s="2128">
        <v>24.088904600000003</v>
      </c>
      <c r="AA5" s="2128">
        <v>21.063317000000005</v>
      </c>
      <c r="AB5" s="2128">
        <v>20.2412244</v>
      </c>
      <c r="AC5" s="2128">
        <v>22.012126900000005</v>
      </c>
      <c r="AD5" s="2128">
        <v>24.039872799999994</v>
      </c>
      <c r="AE5" s="2128">
        <v>26.543249799999998</v>
      </c>
      <c r="AF5" s="2128">
        <v>28.312802900000001</v>
      </c>
      <c r="AG5" s="2128">
        <v>30.051366500000007</v>
      </c>
      <c r="AH5" s="2129">
        <v>300.3222944000002</v>
      </c>
      <c r="AI5" s="1335"/>
      <c r="AJ5" s="1159"/>
      <c r="AK5" s="1159"/>
      <c r="AL5" s="2130"/>
      <c r="AM5" s="2130"/>
      <c r="AN5" s="2130"/>
      <c r="AO5" s="2130"/>
      <c r="AP5" s="2130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3" customFormat="1" ht="21.75" customHeight="1">
      <c r="B6" s="489"/>
      <c r="C6" s="434"/>
      <c r="D6" s="47" t="s">
        <v>47</v>
      </c>
      <c r="E6" s="1001"/>
      <c r="F6" s="1001"/>
      <c r="G6" s="1001"/>
      <c r="H6" s="1001"/>
      <c r="I6" s="1001"/>
      <c r="J6" s="1001"/>
      <c r="K6" s="1001"/>
      <c r="L6" s="1001"/>
      <c r="M6" s="1001"/>
      <c r="N6" s="1001"/>
      <c r="O6" s="1001"/>
      <c r="P6" s="1002"/>
      <c r="Q6" s="72">
        <f t="shared" si="0"/>
        <v>0</v>
      </c>
      <c r="R6" s="1161"/>
      <c r="S6" s="1047"/>
      <c r="T6" s="2125"/>
      <c r="U6" s="2126" t="s">
        <v>47</v>
      </c>
      <c r="V6" s="2127"/>
      <c r="W6" s="2128"/>
      <c r="X6" s="2128"/>
      <c r="Y6" s="2128"/>
      <c r="Z6" s="2128"/>
      <c r="AA6" s="2128"/>
      <c r="AB6" s="2128"/>
      <c r="AC6" s="2128"/>
      <c r="AD6" s="2128"/>
      <c r="AE6" s="2128"/>
      <c r="AF6" s="2128"/>
      <c r="AG6" s="2131"/>
      <c r="AH6" s="2129"/>
      <c r="AI6" s="1335"/>
      <c r="AJ6" s="1159"/>
      <c r="AK6" s="1159"/>
      <c r="AL6" s="2130"/>
      <c r="AM6" s="2130"/>
      <c r="AN6" s="2130"/>
      <c r="AO6" s="2130"/>
      <c r="AP6" s="2130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3" customFormat="1" ht="21.75" customHeight="1">
      <c r="B7" s="2132"/>
      <c r="C7" s="2133"/>
      <c r="D7" s="51" t="s">
        <v>48</v>
      </c>
      <c r="E7" s="78">
        <v>27.77107160000001</v>
      </c>
      <c r="F7" s="78">
        <v>25.324367199999994</v>
      </c>
      <c r="G7" s="78">
        <v>28.455934899999999</v>
      </c>
      <c r="H7" s="78">
        <v>24.128556799999988</v>
      </c>
      <c r="I7" s="78">
        <v>24.544724000000002</v>
      </c>
      <c r="J7" s="78">
        <v>21.528399</v>
      </c>
      <c r="K7" s="78">
        <v>20.777464199999997</v>
      </c>
      <c r="L7" s="78">
        <v>22.529234699999996</v>
      </c>
      <c r="M7" s="78">
        <v>24.510913100000007</v>
      </c>
      <c r="N7" s="78">
        <v>27.101019700000002</v>
      </c>
      <c r="O7" s="78">
        <v>28.914950599999987</v>
      </c>
      <c r="P7" s="79">
        <v>30.556156800000004</v>
      </c>
      <c r="Q7" s="1004">
        <f t="shared" si="0"/>
        <v>306.14279259999995</v>
      </c>
      <c r="R7" s="1161"/>
      <c r="S7" s="1047"/>
      <c r="T7" s="2134"/>
      <c r="U7" s="2135" t="s">
        <v>48</v>
      </c>
      <c r="V7" s="2136">
        <v>27.77107160000001</v>
      </c>
      <c r="W7" s="2137">
        <v>25.324367199999994</v>
      </c>
      <c r="X7" s="2137">
        <v>28.455934899999999</v>
      </c>
      <c r="Y7" s="2137">
        <v>24.128556799999988</v>
      </c>
      <c r="Z7" s="2137">
        <v>24.544724000000002</v>
      </c>
      <c r="AA7" s="2137">
        <v>21.528399</v>
      </c>
      <c r="AB7" s="2137">
        <v>20.777464199999997</v>
      </c>
      <c r="AC7" s="2137">
        <v>22.529234699999996</v>
      </c>
      <c r="AD7" s="2137">
        <v>24.510913100000007</v>
      </c>
      <c r="AE7" s="2137">
        <v>27.101019700000002</v>
      </c>
      <c r="AF7" s="2137">
        <v>28.914950599999987</v>
      </c>
      <c r="AG7" s="2137">
        <v>30.556156800000004</v>
      </c>
      <c r="AH7" s="2138">
        <v>306.14279259999978</v>
      </c>
      <c r="AI7" s="1335"/>
      <c r="AJ7" s="1047"/>
      <c r="AK7" s="1047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3" customFormat="1" ht="21.75" customHeight="1">
      <c r="B8" s="489">
        <v>2</v>
      </c>
      <c r="C8" s="434" t="s">
        <v>174</v>
      </c>
      <c r="D8" s="47" t="s">
        <v>45</v>
      </c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3"/>
      <c r="Q8" s="72">
        <f t="shared" si="0"/>
        <v>0</v>
      </c>
      <c r="R8" s="1161"/>
      <c r="S8" s="1047"/>
      <c r="T8" s="2134" t="s">
        <v>174</v>
      </c>
      <c r="U8" s="2121" t="s">
        <v>45</v>
      </c>
      <c r="V8" s="2127"/>
      <c r="W8" s="2128"/>
      <c r="X8" s="2128"/>
      <c r="Y8" s="2128"/>
      <c r="Z8" s="2128"/>
      <c r="AA8" s="2128"/>
      <c r="AB8" s="2128"/>
      <c r="AC8" s="2128"/>
      <c r="AD8" s="2128"/>
      <c r="AE8" s="2128"/>
      <c r="AF8" s="2128"/>
      <c r="AG8" s="2128"/>
      <c r="AH8" s="2129"/>
      <c r="AI8" s="1335"/>
      <c r="AJ8" s="1047"/>
      <c r="AK8" s="1047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3" customFormat="1" ht="21.75" customHeight="1">
      <c r="B9" s="489"/>
      <c r="C9" s="434"/>
      <c r="D9" s="47" t="s">
        <v>46</v>
      </c>
      <c r="E9" s="1001">
        <v>19.179351399999998</v>
      </c>
      <c r="F9" s="1001">
        <v>16.435461399999998</v>
      </c>
      <c r="G9" s="1001">
        <v>18.897967599999998</v>
      </c>
      <c r="H9" s="1001">
        <v>17.422114100000002</v>
      </c>
      <c r="I9" s="1001">
        <v>20.774305600000005</v>
      </c>
      <c r="J9" s="1001">
        <v>16.890934599999998</v>
      </c>
      <c r="K9" s="1001">
        <v>16.953688299999992</v>
      </c>
      <c r="L9" s="1001">
        <v>17.464420700000002</v>
      </c>
      <c r="M9" s="1001">
        <v>17.508942800000003</v>
      </c>
      <c r="N9" s="1001">
        <v>19.00660929999999</v>
      </c>
      <c r="O9" s="1001">
        <v>21.0785904</v>
      </c>
      <c r="P9" s="1001">
        <v>23.558449699999997</v>
      </c>
      <c r="Q9" s="72">
        <f t="shared" si="0"/>
        <v>225.17083589999999</v>
      </c>
      <c r="R9" s="1161"/>
      <c r="S9" s="1047"/>
      <c r="T9" s="2134"/>
      <c r="U9" s="2126" t="s">
        <v>46</v>
      </c>
      <c r="V9" s="2127">
        <v>19.179351399999998</v>
      </c>
      <c r="W9" s="2128">
        <v>16.435461399999998</v>
      </c>
      <c r="X9" s="2128">
        <v>18.897967599999998</v>
      </c>
      <c r="Y9" s="2128">
        <v>17.422114100000002</v>
      </c>
      <c r="Z9" s="2128">
        <v>20.774305600000005</v>
      </c>
      <c r="AA9" s="2128">
        <v>16.890934599999998</v>
      </c>
      <c r="AB9" s="2128">
        <v>16.953688299999992</v>
      </c>
      <c r="AC9" s="2128">
        <v>17.464420700000002</v>
      </c>
      <c r="AD9" s="2128">
        <v>17.508942800000003</v>
      </c>
      <c r="AE9" s="2128">
        <v>19.00660929999999</v>
      </c>
      <c r="AF9" s="2128">
        <v>21.0785904</v>
      </c>
      <c r="AG9" s="2128">
        <v>23.558449699999997</v>
      </c>
      <c r="AH9" s="2129">
        <v>225.17083590000001</v>
      </c>
      <c r="AI9" s="1335"/>
      <c r="AJ9" s="1047"/>
      <c r="AK9" s="1047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3" customFormat="1" ht="21.75" customHeight="1">
      <c r="B10" s="489"/>
      <c r="C10" s="434"/>
      <c r="D10" s="47" t="s">
        <v>47</v>
      </c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72">
        <f t="shared" si="0"/>
        <v>0</v>
      </c>
      <c r="R10" s="1161"/>
      <c r="S10" s="1047"/>
      <c r="T10" s="2134"/>
      <c r="U10" s="2126" t="s">
        <v>47</v>
      </c>
      <c r="V10" s="2127"/>
      <c r="W10" s="2128"/>
      <c r="X10" s="2128"/>
      <c r="Y10" s="2128"/>
      <c r="Z10" s="2128"/>
      <c r="AA10" s="2128"/>
      <c r="AB10" s="2128"/>
      <c r="AC10" s="2128"/>
      <c r="AD10" s="2128"/>
      <c r="AE10" s="2128"/>
      <c r="AF10" s="2128"/>
      <c r="AG10" s="2128"/>
      <c r="AH10" s="2129"/>
      <c r="AI10" s="1335"/>
      <c r="AJ10" s="1047"/>
      <c r="AK10" s="1047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3" customFormat="1" ht="21.75" customHeight="1">
      <c r="B11" s="2132"/>
      <c r="C11" s="2133"/>
      <c r="D11" s="51" t="s">
        <v>48</v>
      </c>
      <c r="E11" s="78">
        <v>19.179351399999998</v>
      </c>
      <c r="F11" s="78">
        <v>16.435461399999998</v>
      </c>
      <c r="G11" s="78">
        <v>18.897967599999998</v>
      </c>
      <c r="H11" s="78">
        <v>17.422114100000002</v>
      </c>
      <c r="I11" s="78">
        <v>20.774305600000005</v>
      </c>
      <c r="J11" s="78">
        <v>16.890934599999998</v>
      </c>
      <c r="K11" s="78">
        <v>16.953688299999992</v>
      </c>
      <c r="L11" s="78">
        <v>17.464420700000002</v>
      </c>
      <c r="M11" s="78">
        <v>17.508942800000003</v>
      </c>
      <c r="N11" s="78">
        <v>19.00660929999999</v>
      </c>
      <c r="O11" s="78">
        <v>21.0785904</v>
      </c>
      <c r="P11" s="78">
        <v>23.558449699999997</v>
      </c>
      <c r="Q11" s="1004">
        <f t="shared" si="0"/>
        <v>225.17083589999999</v>
      </c>
      <c r="R11" s="1161"/>
      <c r="S11" s="1047"/>
      <c r="T11" s="2134"/>
      <c r="U11" s="2135" t="s">
        <v>48</v>
      </c>
      <c r="V11" s="2136">
        <v>19.179351399999998</v>
      </c>
      <c r="W11" s="2137">
        <v>16.435461399999998</v>
      </c>
      <c r="X11" s="2137">
        <v>18.897967599999998</v>
      </c>
      <c r="Y11" s="2137">
        <v>17.422114100000002</v>
      </c>
      <c r="Z11" s="2137">
        <v>20.774305600000005</v>
      </c>
      <c r="AA11" s="2137">
        <v>16.890934599999998</v>
      </c>
      <c r="AB11" s="2137">
        <v>16.953688299999992</v>
      </c>
      <c r="AC11" s="2137">
        <v>17.464420700000002</v>
      </c>
      <c r="AD11" s="2137">
        <v>17.508942800000003</v>
      </c>
      <c r="AE11" s="2137">
        <v>19.00660929999999</v>
      </c>
      <c r="AF11" s="2137">
        <v>21.0785904</v>
      </c>
      <c r="AG11" s="2137">
        <v>23.558449699999997</v>
      </c>
      <c r="AH11" s="2138">
        <v>225.17083590000001</v>
      </c>
      <c r="AI11" s="1335"/>
      <c r="AJ11" s="1047"/>
      <c r="AK11" s="1047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3" customFormat="1" ht="21.75" customHeight="1">
      <c r="B12" s="489">
        <v>3</v>
      </c>
      <c r="C12" s="434" t="s">
        <v>4</v>
      </c>
      <c r="D12" s="47" t="s">
        <v>45</v>
      </c>
      <c r="E12" s="81">
        <v>3.5326949999999999</v>
      </c>
      <c r="F12" s="81">
        <v>3.0843653</v>
      </c>
      <c r="G12" s="81">
        <v>3.2266613999999998</v>
      </c>
      <c r="H12" s="81">
        <v>3.087825</v>
      </c>
      <c r="I12" s="81">
        <v>3.2734497999999999</v>
      </c>
      <c r="J12" s="81">
        <v>3.3068152999999998</v>
      </c>
      <c r="K12" s="81">
        <v>3.2293877000000002</v>
      </c>
      <c r="L12" s="81">
        <v>3.2316899000000001</v>
      </c>
      <c r="M12" s="81">
        <v>3.1434403999999998</v>
      </c>
      <c r="N12" s="81">
        <v>3.2010160999999999</v>
      </c>
      <c r="O12" s="81">
        <v>3.2346648999999998</v>
      </c>
      <c r="P12" s="82">
        <v>3.0088591999999998</v>
      </c>
      <c r="Q12" s="72">
        <f t="shared" si="0"/>
        <v>38.560869999999994</v>
      </c>
      <c r="R12" s="1161"/>
      <c r="S12" s="1047"/>
      <c r="T12" s="2134" t="s">
        <v>4</v>
      </c>
      <c r="U12" s="2121" t="s">
        <v>45</v>
      </c>
      <c r="V12" s="2127">
        <v>3.5326949999999999</v>
      </c>
      <c r="W12" s="2128">
        <v>3.0843653</v>
      </c>
      <c r="X12" s="2128">
        <v>3.2266613999999998</v>
      </c>
      <c r="Y12" s="2128">
        <v>3.087825</v>
      </c>
      <c r="Z12" s="2128">
        <v>3.2734497999999999</v>
      </c>
      <c r="AA12" s="2128">
        <v>3.3068152999999998</v>
      </c>
      <c r="AB12" s="2128">
        <v>3.2293877000000002</v>
      </c>
      <c r="AC12" s="2128">
        <v>3.2316899000000001</v>
      </c>
      <c r="AD12" s="2128">
        <v>3.1434403999999998</v>
      </c>
      <c r="AE12" s="2128">
        <v>3.2010160999999999</v>
      </c>
      <c r="AF12" s="2128">
        <v>3.2346648999999998</v>
      </c>
      <c r="AG12" s="2128">
        <v>3.0088591999999998</v>
      </c>
      <c r="AH12" s="2129">
        <v>38.560870000000001</v>
      </c>
      <c r="AI12" s="1335"/>
      <c r="AJ12" s="1047"/>
      <c r="AK12" s="1047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3" customFormat="1" ht="21.75" customHeight="1">
      <c r="B13" s="489"/>
      <c r="C13" s="434"/>
      <c r="D13" s="47" t="s">
        <v>46</v>
      </c>
      <c r="E13" s="1001">
        <v>6.3247316000000007</v>
      </c>
      <c r="F13" s="1001">
        <v>5.7859231999999992</v>
      </c>
      <c r="G13" s="1001">
        <v>6.0797644999999996</v>
      </c>
      <c r="H13" s="1001">
        <v>5.5874939000000019</v>
      </c>
      <c r="I13" s="1001">
        <v>5.6523447000000022</v>
      </c>
      <c r="J13" s="1001">
        <v>5.6312758000000001</v>
      </c>
      <c r="K13" s="1001">
        <v>6.1332891999999983</v>
      </c>
      <c r="L13" s="1001">
        <v>6.5116423999999995</v>
      </c>
      <c r="M13" s="1001">
        <v>6.5858871000000008</v>
      </c>
      <c r="N13" s="1001">
        <v>6.5011334000000005</v>
      </c>
      <c r="O13" s="1001">
        <v>6.2583782999999986</v>
      </c>
      <c r="P13" s="1001">
        <v>6.5842800000000015</v>
      </c>
      <c r="Q13" s="72">
        <f t="shared" si="0"/>
        <v>73.63614410000001</v>
      </c>
      <c r="R13" s="1161"/>
      <c r="S13" s="1047"/>
      <c r="T13" s="2134"/>
      <c r="U13" s="2126" t="s">
        <v>46</v>
      </c>
      <c r="V13" s="2127">
        <v>6.3247316000000007</v>
      </c>
      <c r="W13" s="2128">
        <v>5.7859231999999992</v>
      </c>
      <c r="X13" s="2128">
        <v>6.0797644999999996</v>
      </c>
      <c r="Y13" s="2128">
        <v>5.5874939000000019</v>
      </c>
      <c r="Z13" s="2128">
        <v>5.6523447000000022</v>
      </c>
      <c r="AA13" s="2128">
        <v>5.6312758000000001</v>
      </c>
      <c r="AB13" s="2128">
        <v>6.1332891999999983</v>
      </c>
      <c r="AC13" s="2128">
        <v>6.5116423999999995</v>
      </c>
      <c r="AD13" s="2128">
        <v>6.5858871000000008</v>
      </c>
      <c r="AE13" s="2128">
        <v>6.5011334000000005</v>
      </c>
      <c r="AF13" s="2128">
        <v>6.2583782999999986</v>
      </c>
      <c r="AG13" s="2128">
        <v>6.5842800000000015</v>
      </c>
      <c r="AH13" s="2129">
        <v>73.636144099999996</v>
      </c>
      <c r="AI13" s="1335"/>
      <c r="AJ13" s="1047"/>
      <c r="AK13" s="1047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3" customFormat="1" ht="21.75" customHeight="1">
      <c r="B14" s="489"/>
      <c r="C14" s="434"/>
      <c r="D14" s="47" t="s">
        <v>47</v>
      </c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2"/>
      <c r="Q14" s="72">
        <f t="shared" si="0"/>
        <v>0</v>
      </c>
      <c r="R14" s="1161"/>
      <c r="S14" s="1047"/>
      <c r="T14" s="2125"/>
      <c r="U14" s="2126" t="s">
        <v>47</v>
      </c>
      <c r="V14" s="1335"/>
      <c r="W14" s="1335"/>
      <c r="X14" s="1335"/>
      <c r="Y14" s="1335"/>
      <c r="Z14" s="1335"/>
      <c r="AA14" s="1335"/>
      <c r="AB14" s="1335"/>
      <c r="AC14" s="1335"/>
      <c r="AD14" s="1335"/>
      <c r="AE14" s="1335"/>
      <c r="AF14" s="1335"/>
      <c r="AG14" s="1335"/>
      <c r="AH14" s="1335"/>
      <c r="AI14" s="1335"/>
      <c r="AJ14" s="1047"/>
      <c r="AK14" s="1047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3" customFormat="1" ht="21.75" customHeight="1">
      <c r="B15" s="2132"/>
      <c r="C15" s="2133"/>
      <c r="D15" s="51" t="s">
        <v>48</v>
      </c>
      <c r="E15" s="78">
        <v>9.8574266000000001</v>
      </c>
      <c r="F15" s="78">
        <v>8.8702885000000027</v>
      </c>
      <c r="G15" s="78">
        <v>9.3064259000000007</v>
      </c>
      <c r="H15" s="78">
        <v>8.6753189000000024</v>
      </c>
      <c r="I15" s="78">
        <v>8.9257945000000021</v>
      </c>
      <c r="J15" s="78">
        <v>8.9380910999999994</v>
      </c>
      <c r="K15" s="78">
        <v>9.3626768999999985</v>
      </c>
      <c r="L15" s="78">
        <v>9.7433323000000041</v>
      </c>
      <c r="M15" s="78">
        <v>9.7293274999999966</v>
      </c>
      <c r="N15" s="78">
        <v>9.7021494999999991</v>
      </c>
      <c r="O15" s="78">
        <v>9.4930432000000025</v>
      </c>
      <c r="P15" s="79">
        <v>9.5931391999999995</v>
      </c>
      <c r="Q15" s="1004">
        <f t="shared" si="0"/>
        <v>112.1970141</v>
      </c>
      <c r="R15" s="1161"/>
      <c r="S15" s="1047"/>
      <c r="T15" s="2134"/>
      <c r="U15" s="2135" t="s">
        <v>48</v>
      </c>
      <c r="V15" s="2136">
        <v>9.8574266000000001</v>
      </c>
      <c r="W15" s="2137">
        <v>8.8702885000000027</v>
      </c>
      <c r="X15" s="2137">
        <v>9.3064259000000007</v>
      </c>
      <c r="Y15" s="2137">
        <v>8.6753189000000024</v>
      </c>
      <c r="Z15" s="2137">
        <v>8.9257945000000021</v>
      </c>
      <c r="AA15" s="2137">
        <v>8.9380910999999994</v>
      </c>
      <c r="AB15" s="2137">
        <v>9.3626768999999985</v>
      </c>
      <c r="AC15" s="2137">
        <v>9.7433323000000041</v>
      </c>
      <c r="AD15" s="2137">
        <v>9.7293274999999966</v>
      </c>
      <c r="AE15" s="2137">
        <v>9.7021494999999991</v>
      </c>
      <c r="AF15" s="2137">
        <v>9.4930432000000025</v>
      </c>
      <c r="AG15" s="2137">
        <v>9.5931391999999995</v>
      </c>
      <c r="AH15" s="2138">
        <v>112.19701409999989</v>
      </c>
      <c r="AI15" s="1335"/>
      <c r="AJ15" s="1047"/>
      <c r="AK15" s="1047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3" customFormat="1" ht="21.75" customHeight="1">
      <c r="B16" s="489">
        <v>4</v>
      </c>
      <c r="C16" s="434" t="s">
        <v>10</v>
      </c>
      <c r="D16" s="47" t="s">
        <v>45</v>
      </c>
      <c r="E16" s="1001">
        <v>2.0107355</v>
      </c>
      <c r="F16" s="1001">
        <v>1.7475027999999999</v>
      </c>
      <c r="G16" s="1001">
        <v>1.9730565</v>
      </c>
      <c r="H16" s="1001">
        <v>1.9322223000000001</v>
      </c>
      <c r="I16" s="1001">
        <v>2.0349013999999999</v>
      </c>
      <c r="J16" s="1001">
        <v>1.9994654999999999</v>
      </c>
      <c r="K16" s="1001">
        <v>2.1003626</v>
      </c>
      <c r="L16" s="1001">
        <v>2.1905473999999998</v>
      </c>
      <c r="M16" s="1001">
        <v>2.0799140999999999</v>
      </c>
      <c r="N16" s="1001">
        <v>2.2113771999999998</v>
      </c>
      <c r="O16" s="1001">
        <v>2.1818776999999998</v>
      </c>
      <c r="P16" s="1001">
        <v>2.1868124</v>
      </c>
      <c r="Q16" s="72">
        <f t="shared" si="0"/>
        <v>24.648775400000002</v>
      </c>
      <c r="R16" s="1161"/>
      <c r="S16" s="1047"/>
      <c r="T16" s="2134" t="s">
        <v>10</v>
      </c>
      <c r="U16" s="2121" t="s">
        <v>45</v>
      </c>
      <c r="V16" s="2127">
        <v>2.0107355</v>
      </c>
      <c r="W16" s="2128">
        <v>1.7475027999999999</v>
      </c>
      <c r="X16" s="2128">
        <v>1.9730565</v>
      </c>
      <c r="Y16" s="2131">
        <v>1.9322223000000001</v>
      </c>
      <c r="Z16" s="2131">
        <v>2.0349013999999999</v>
      </c>
      <c r="AA16" s="2131">
        <v>1.9994654999999999</v>
      </c>
      <c r="AB16" s="2131">
        <v>2.1003626</v>
      </c>
      <c r="AC16" s="2131">
        <v>2.1905473999999998</v>
      </c>
      <c r="AD16" s="2131">
        <v>2.0799140999999999</v>
      </c>
      <c r="AE16" s="2131">
        <v>2.2113771999999998</v>
      </c>
      <c r="AF16" s="2131">
        <v>2.1818776999999998</v>
      </c>
      <c r="AG16" s="2131">
        <v>2.1868124</v>
      </c>
      <c r="AH16" s="2129">
        <v>24.648775400000005</v>
      </c>
      <c r="AI16" s="1335"/>
      <c r="AJ16" s="1047"/>
      <c r="AK16" s="1047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s="3" customFormat="1" ht="21.75" customHeight="1">
      <c r="B17" s="489"/>
      <c r="C17" s="434"/>
      <c r="D17" s="47" t="s">
        <v>46</v>
      </c>
      <c r="E17" s="1001">
        <v>1.1585563999999999</v>
      </c>
      <c r="F17" s="1001">
        <v>1.1415007000000001</v>
      </c>
      <c r="G17" s="1001">
        <v>1.2700499999999999</v>
      </c>
      <c r="H17" s="1001">
        <v>1.248891</v>
      </c>
      <c r="I17" s="1001">
        <v>1.1673631999999998</v>
      </c>
      <c r="J17" s="1001">
        <v>1.1156972000000001</v>
      </c>
      <c r="K17" s="1001">
        <v>1.3064378999999997</v>
      </c>
      <c r="L17" s="1001">
        <v>1.2873672</v>
      </c>
      <c r="M17" s="1001">
        <v>1.3155834000000002</v>
      </c>
      <c r="N17" s="1001">
        <v>1.2896063</v>
      </c>
      <c r="O17" s="1001">
        <v>1.1477584000000001</v>
      </c>
      <c r="P17" s="1001">
        <v>1.0374609000000001</v>
      </c>
      <c r="Q17" s="72">
        <f t="shared" si="0"/>
        <v>14.486272599999999</v>
      </c>
      <c r="R17" s="1161"/>
      <c r="S17" s="1047"/>
      <c r="T17" s="2134"/>
      <c r="U17" s="2126" t="s">
        <v>46</v>
      </c>
      <c r="V17" s="2127">
        <v>1.1585563999999999</v>
      </c>
      <c r="W17" s="2128">
        <v>1.1415007000000001</v>
      </c>
      <c r="X17" s="2128">
        <v>1.2700499999999999</v>
      </c>
      <c r="Y17" s="2131">
        <v>1.248891</v>
      </c>
      <c r="Z17" s="2131">
        <v>1.1673631999999998</v>
      </c>
      <c r="AA17" s="2131">
        <v>1.1156972000000001</v>
      </c>
      <c r="AB17" s="2131">
        <v>1.3064378999999997</v>
      </c>
      <c r="AC17" s="2131">
        <v>1.2873672</v>
      </c>
      <c r="AD17" s="2131">
        <v>1.3155834000000002</v>
      </c>
      <c r="AE17" s="2131">
        <v>1.2896063</v>
      </c>
      <c r="AF17" s="2131">
        <v>1.1477584000000001</v>
      </c>
      <c r="AG17" s="2131">
        <v>1.0374609000000001</v>
      </c>
      <c r="AH17" s="2129">
        <v>14.486272600000003</v>
      </c>
      <c r="AI17" s="1335"/>
      <c r="AJ17" s="1047"/>
      <c r="AK17" s="1047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s="3" customFormat="1" ht="21.75" customHeight="1">
      <c r="B18" s="489"/>
      <c r="C18" s="434"/>
      <c r="D18" s="47" t="s">
        <v>47</v>
      </c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2"/>
      <c r="Q18" s="72">
        <f t="shared" si="0"/>
        <v>0</v>
      </c>
      <c r="R18" s="1161"/>
      <c r="S18" s="1047"/>
      <c r="T18" s="2134"/>
      <c r="U18" s="2126" t="s">
        <v>47</v>
      </c>
      <c r="V18" s="2127"/>
      <c r="W18" s="2128"/>
      <c r="X18" s="2128"/>
      <c r="Y18" s="2131"/>
      <c r="Z18" s="2131"/>
      <c r="AA18" s="2131"/>
      <c r="AB18" s="2131"/>
      <c r="AC18" s="2131"/>
      <c r="AD18" s="2131"/>
      <c r="AE18" s="2131"/>
      <c r="AF18" s="2131"/>
      <c r="AG18" s="2131"/>
      <c r="AH18" s="2129"/>
      <c r="AI18" s="1335"/>
      <c r="AJ18" s="1047"/>
      <c r="AK18" s="1047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3" customFormat="1" ht="21.75" customHeight="1">
      <c r="B19" s="2132"/>
      <c r="C19" s="2133"/>
      <c r="D19" s="51" t="s">
        <v>48</v>
      </c>
      <c r="E19" s="78">
        <v>3.1692918999999997</v>
      </c>
      <c r="F19" s="78">
        <v>2.8890035000000003</v>
      </c>
      <c r="G19" s="78">
        <v>3.2431064999999997</v>
      </c>
      <c r="H19" s="78">
        <v>3.1811132999999994</v>
      </c>
      <c r="I19" s="78">
        <v>3.2022645999999995</v>
      </c>
      <c r="J19" s="78">
        <v>3.1151627</v>
      </c>
      <c r="K19" s="78">
        <v>3.4068005000000006</v>
      </c>
      <c r="L19" s="78">
        <v>3.4779145999999996</v>
      </c>
      <c r="M19" s="78">
        <v>3.3954975000000003</v>
      </c>
      <c r="N19" s="78">
        <v>3.5009834999999998</v>
      </c>
      <c r="O19" s="78">
        <v>3.3296360999999997</v>
      </c>
      <c r="P19" s="79">
        <v>3.2242732999999997</v>
      </c>
      <c r="Q19" s="1004">
        <f t="shared" si="0"/>
        <v>39.135047999999998</v>
      </c>
      <c r="R19" s="1161"/>
      <c r="S19" s="1047"/>
      <c r="T19" s="2134"/>
      <c r="U19" s="2135" t="s">
        <v>48</v>
      </c>
      <c r="V19" s="2136">
        <v>3.1692918999999997</v>
      </c>
      <c r="W19" s="2137">
        <v>2.8890035000000003</v>
      </c>
      <c r="X19" s="2137">
        <v>3.2431064999999997</v>
      </c>
      <c r="Y19" s="2139">
        <v>3.1811132999999994</v>
      </c>
      <c r="Z19" s="2139">
        <v>3.2022645999999995</v>
      </c>
      <c r="AA19" s="2139">
        <v>3.1151627</v>
      </c>
      <c r="AB19" s="2139">
        <v>3.4068005000000006</v>
      </c>
      <c r="AC19" s="2139">
        <v>3.4779145999999996</v>
      </c>
      <c r="AD19" s="2139">
        <v>3.3954975000000003</v>
      </c>
      <c r="AE19" s="2139">
        <v>3.5009834999999998</v>
      </c>
      <c r="AF19" s="2139">
        <v>3.3296360999999997</v>
      </c>
      <c r="AG19" s="2139">
        <v>3.2242732999999997</v>
      </c>
      <c r="AH19" s="2138">
        <v>39.135047999999998</v>
      </c>
      <c r="AI19" s="1335"/>
      <c r="AJ19" s="1047"/>
      <c r="AK19" s="1047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3" customFormat="1" ht="21.75" customHeight="1">
      <c r="B20" s="489">
        <v>5</v>
      </c>
      <c r="C20" s="434" t="s">
        <v>12</v>
      </c>
      <c r="D20" s="47" t="s">
        <v>45</v>
      </c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3"/>
      <c r="Q20" s="72">
        <f t="shared" si="0"/>
        <v>0</v>
      </c>
      <c r="R20" s="1161"/>
      <c r="S20" s="1047"/>
      <c r="T20" s="2134" t="s">
        <v>12</v>
      </c>
      <c r="U20" s="2121" t="s">
        <v>45</v>
      </c>
      <c r="V20" s="2127"/>
      <c r="W20" s="2128"/>
      <c r="X20" s="2128"/>
      <c r="Y20" s="2128"/>
      <c r="Z20" s="2128"/>
      <c r="AA20" s="2128"/>
      <c r="AB20" s="2128"/>
      <c r="AC20" s="2128"/>
      <c r="AD20" s="2128"/>
      <c r="AE20" s="2128"/>
      <c r="AF20" s="2128"/>
      <c r="AG20" s="2128"/>
      <c r="AH20" s="2129"/>
      <c r="AI20" s="1335"/>
      <c r="AJ20" s="1047"/>
      <c r="AK20" s="1047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3" customFormat="1" ht="21.75" customHeight="1">
      <c r="B21" s="489"/>
      <c r="C21" s="434"/>
      <c r="D21" s="47" t="s">
        <v>46</v>
      </c>
      <c r="E21" s="81">
        <v>0.85775399999999991</v>
      </c>
      <c r="F21" s="81">
        <v>0.76650200000000002</v>
      </c>
      <c r="G21" s="81">
        <v>0.76888100000000004</v>
      </c>
      <c r="H21" s="81">
        <v>0.66950399999999999</v>
      </c>
      <c r="I21" s="81">
        <v>0.79019499999999998</v>
      </c>
      <c r="J21" s="81">
        <v>0.72625600000000001</v>
      </c>
      <c r="K21" s="81">
        <v>0.76229999999999998</v>
      </c>
      <c r="L21" s="81">
        <v>0.83144400000000007</v>
      </c>
      <c r="M21" s="81">
        <v>0.79827300000000001</v>
      </c>
      <c r="N21" s="81">
        <v>0.79884300000000008</v>
      </c>
      <c r="O21" s="81">
        <v>0.72567800000000005</v>
      </c>
      <c r="P21" s="81">
        <v>0.72446999999999995</v>
      </c>
      <c r="Q21" s="72">
        <f t="shared" si="0"/>
        <v>9.2201000000000004</v>
      </c>
      <c r="R21" s="1161"/>
      <c r="S21" s="1047"/>
      <c r="T21" s="2125"/>
      <c r="U21" s="2126" t="s">
        <v>46</v>
      </c>
      <c r="V21" s="2127">
        <v>0.85775399999999991</v>
      </c>
      <c r="W21" s="2128">
        <v>0.76650200000000002</v>
      </c>
      <c r="X21" s="2128">
        <v>0.76888100000000004</v>
      </c>
      <c r="Y21" s="2128">
        <v>0.66950399999999999</v>
      </c>
      <c r="Z21" s="2128">
        <v>0.79019499999999998</v>
      </c>
      <c r="AA21" s="2128">
        <v>0.72625600000000001</v>
      </c>
      <c r="AB21" s="2128">
        <v>0.76229999999999998</v>
      </c>
      <c r="AC21" s="2128">
        <v>0.83144400000000007</v>
      </c>
      <c r="AD21" s="2128">
        <v>0.79827300000000001</v>
      </c>
      <c r="AE21" s="2128">
        <v>0.79884300000000008</v>
      </c>
      <c r="AF21" s="2128">
        <v>0.72567800000000005</v>
      </c>
      <c r="AG21" s="2128">
        <v>0.72446999999999995</v>
      </c>
      <c r="AH21" s="2129">
        <v>9.2200999999999986</v>
      </c>
      <c r="AI21" s="1335"/>
      <c r="AJ21" s="1047"/>
      <c r="AK21" s="1047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3" customFormat="1" ht="21.75" customHeight="1">
      <c r="B22" s="489"/>
      <c r="C22" s="434"/>
      <c r="D22" s="47" t="s">
        <v>47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72">
        <f t="shared" si="0"/>
        <v>0</v>
      </c>
      <c r="R22" s="1161"/>
      <c r="S22" s="1047"/>
      <c r="T22" s="2125"/>
      <c r="U22" s="2126" t="s">
        <v>47</v>
      </c>
      <c r="V22" s="2127"/>
      <c r="W22" s="2128"/>
      <c r="X22" s="2128"/>
      <c r="Y22" s="2128"/>
      <c r="Z22" s="2128"/>
      <c r="AA22" s="2128"/>
      <c r="AB22" s="2128"/>
      <c r="AC22" s="2128"/>
      <c r="AD22" s="2128"/>
      <c r="AE22" s="2128"/>
      <c r="AF22" s="2128"/>
      <c r="AG22" s="2128"/>
      <c r="AH22" s="2129"/>
      <c r="AI22" s="1335"/>
      <c r="AJ22" s="1047"/>
      <c r="AK22" s="104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3" customFormat="1" ht="21.75" customHeight="1">
      <c r="B23" s="2132"/>
      <c r="C23" s="2133"/>
      <c r="D23" s="51" t="s">
        <v>48</v>
      </c>
      <c r="E23" s="78">
        <v>0.85775399999999991</v>
      </c>
      <c r="F23" s="78">
        <v>0.76650200000000002</v>
      </c>
      <c r="G23" s="78">
        <v>0.76888100000000004</v>
      </c>
      <c r="H23" s="78">
        <v>0.66950399999999999</v>
      </c>
      <c r="I23" s="78">
        <v>0.79019499999999998</v>
      </c>
      <c r="J23" s="78">
        <v>0.72625600000000001</v>
      </c>
      <c r="K23" s="78">
        <v>0.76229999999999998</v>
      </c>
      <c r="L23" s="78">
        <v>0.83144400000000007</v>
      </c>
      <c r="M23" s="78">
        <v>0.79827300000000001</v>
      </c>
      <c r="N23" s="78">
        <v>0.79884300000000008</v>
      </c>
      <c r="O23" s="78">
        <v>0.72567800000000005</v>
      </c>
      <c r="P23" s="79">
        <v>0.72446999999999995</v>
      </c>
      <c r="Q23" s="1004">
        <f t="shared" si="0"/>
        <v>9.2201000000000004</v>
      </c>
      <c r="R23" s="1161"/>
      <c r="S23" s="1047"/>
      <c r="T23" s="2134"/>
      <c r="U23" s="2135" t="s">
        <v>48</v>
      </c>
      <c r="V23" s="2136">
        <v>0.85775399999999991</v>
      </c>
      <c r="W23" s="2137">
        <v>0.76650200000000002</v>
      </c>
      <c r="X23" s="2137">
        <v>0.76888100000000004</v>
      </c>
      <c r="Y23" s="2137">
        <v>0.66950399999999999</v>
      </c>
      <c r="Z23" s="2137">
        <v>0.79019499999999998</v>
      </c>
      <c r="AA23" s="2137">
        <v>0.72625600000000001</v>
      </c>
      <c r="AB23" s="2137">
        <v>0.76229999999999998</v>
      </c>
      <c r="AC23" s="2137">
        <v>0.83144400000000007</v>
      </c>
      <c r="AD23" s="2137">
        <v>0.79827300000000001</v>
      </c>
      <c r="AE23" s="2137">
        <v>0.79884300000000008</v>
      </c>
      <c r="AF23" s="2137">
        <v>0.72567800000000005</v>
      </c>
      <c r="AG23" s="2137">
        <v>0.72446999999999995</v>
      </c>
      <c r="AH23" s="2138">
        <v>9.2200999999999986</v>
      </c>
      <c r="AI23" s="1335"/>
      <c r="AJ23" s="1047"/>
      <c r="AK23" s="1047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3" customFormat="1" ht="21.75" customHeight="1">
      <c r="B24" s="489">
        <v>6</v>
      </c>
      <c r="C24" s="434" t="s">
        <v>14</v>
      </c>
      <c r="D24" s="47" t="s">
        <v>45</v>
      </c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72">
        <f t="shared" si="0"/>
        <v>0</v>
      </c>
      <c r="R24" s="1161"/>
      <c r="S24" s="1047"/>
      <c r="T24" s="2134" t="s">
        <v>14</v>
      </c>
      <c r="U24" s="2121" t="s">
        <v>45</v>
      </c>
      <c r="V24" s="2127"/>
      <c r="W24" s="2128"/>
      <c r="X24" s="2128"/>
      <c r="Y24" s="2128"/>
      <c r="Z24" s="2128"/>
      <c r="AA24" s="2128"/>
      <c r="AB24" s="2128"/>
      <c r="AC24" s="2128"/>
      <c r="AD24" s="2128"/>
      <c r="AE24" s="2128"/>
      <c r="AF24" s="2128"/>
      <c r="AG24" s="2128"/>
      <c r="AH24" s="2129"/>
      <c r="AI24" s="1335"/>
      <c r="AJ24" s="1047"/>
      <c r="AK24" s="104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3" customFormat="1" ht="21.75" customHeight="1">
      <c r="B25" s="489"/>
      <c r="C25" s="434"/>
      <c r="D25" s="47" t="s">
        <v>46</v>
      </c>
      <c r="E25" s="1001">
        <v>0.58812419999999999</v>
      </c>
      <c r="F25" s="1001">
        <v>0.56349499999999997</v>
      </c>
      <c r="G25" s="1001">
        <v>0.619923</v>
      </c>
      <c r="H25" s="1001">
        <v>0.61105399999999999</v>
      </c>
      <c r="I25" s="1001">
        <v>0.57075100000000001</v>
      </c>
      <c r="J25" s="1001">
        <v>0.43012000000000006</v>
      </c>
      <c r="K25" s="1001">
        <v>0.36637900000000001</v>
      </c>
      <c r="L25" s="1001">
        <v>0.27330500000000002</v>
      </c>
      <c r="M25" s="1001">
        <v>0.24544900000000003</v>
      </c>
      <c r="N25" s="1001">
        <v>0.29471700000000001</v>
      </c>
      <c r="O25" s="1001">
        <v>0.423481</v>
      </c>
      <c r="P25" s="1001">
        <v>0.42318700000000004</v>
      </c>
      <c r="Q25" s="72">
        <f t="shared" si="0"/>
        <v>5.4099852000000004</v>
      </c>
      <c r="R25" s="1161"/>
      <c r="S25" s="1047"/>
      <c r="T25" s="2134"/>
      <c r="U25" s="2126" t="s">
        <v>46</v>
      </c>
      <c r="V25" s="2127">
        <v>0.58812419999999999</v>
      </c>
      <c r="W25" s="2128">
        <v>0.56349499999999997</v>
      </c>
      <c r="X25" s="2128">
        <v>0.619923</v>
      </c>
      <c r="Y25" s="2128">
        <v>0.61105399999999999</v>
      </c>
      <c r="Z25" s="2128">
        <v>0.57075100000000001</v>
      </c>
      <c r="AA25" s="2128">
        <v>0.43012000000000006</v>
      </c>
      <c r="AB25" s="2128">
        <v>0.36637900000000001</v>
      </c>
      <c r="AC25" s="2128">
        <v>0.27330500000000002</v>
      </c>
      <c r="AD25" s="2128">
        <v>0.24544900000000003</v>
      </c>
      <c r="AE25" s="2128">
        <v>0.29471700000000001</v>
      </c>
      <c r="AF25" s="2128">
        <v>0.423481</v>
      </c>
      <c r="AG25" s="2128">
        <v>0.42318700000000004</v>
      </c>
      <c r="AH25" s="2129">
        <v>5.4099851999999995</v>
      </c>
      <c r="AI25" s="1335"/>
      <c r="AJ25" s="1047"/>
      <c r="AK25" s="104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3" customFormat="1" ht="21.75" customHeight="1">
      <c r="B26" s="489"/>
      <c r="C26" s="434"/>
      <c r="D26" s="47" t="s">
        <v>47</v>
      </c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72">
        <f t="shared" si="0"/>
        <v>0</v>
      </c>
      <c r="R26" s="1161"/>
      <c r="S26" s="1047"/>
      <c r="T26" s="2134"/>
      <c r="U26" s="2126" t="s">
        <v>47</v>
      </c>
      <c r="V26" s="2127"/>
      <c r="W26" s="2128"/>
      <c r="X26" s="2128"/>
      <c r="Y26" s="2128"/>
      <c r="Z26" s="2128"/>
      <c r="AA26" s="2128"/>
      <c r="AB26" s="2128"/>
      <c r="AC26" s="2128"/>
      <c r="AD26" s="2128"/>
      <c r="AE26" s="2128"/>
      <c r="AF26" s="2128"/>
      <c r="AG26" s="2128"/>
      <c r="AH26" s="2129"/>
      <c r="AI26" s="1335"/>
      <c r="AJ26" s="1047"/>
      <c r="AK26" s="104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s="3" customFormat="1" ht="21.75" customHeight="1">
      <c r="B27" s="2132"/>
      <c r="C27" s="2133"/>
      <c r="D27" s="51" t="s">
        <v>48</v>
      </c>
      <c r="E27" s="78">
        <v>0.58812419999999999</v>
      </c>
      <c r="F27" s="78">
        <v>0.56349499999999997</v>
      </c>
      <c r="G27" s="78">
        <v>0.619923</v>
      </c>
      <c r="H27" s="78">
        <v>0.61105399999999999</v>
      </c>
      <c r="I27" s="78">
        <v>0.57075100000000001</v>
      </c>
      <c r="J27" s="78">
        <v>0.43012000000000006</v>
      </c>
      <c r="K27" s="78">
        <v>0.36637900000000001</v>
      </c>
      <c r="L27" s="78">
        <v>0.27330500000000002</v>
      </c>
      <c r="M27" s="78">
        <v>0.24544900000000003</v>
      </c>
      <c r="N27" s="78">
        <v>0.29471700000000001</v>
      </c>
      <c r="O27" s="78">
        <v>0.423481</v>
      </c>
      <c r="P27" s="78">
        <v>0.42318700000000004</v>
      </c>
      <c r="Q27" s="1004">
        <f t="shared" si="0"/>
        <v>5.4099852000000004</v>
      </c>
      <c r="R27" s="1161"/>
      <c r="S27" s="1047"/>
      <c r="T27" s="2134"/>
      <c r="U27" s="2135" t="s">
        <v>48</v>
      </c>
      <c r="V27" s="2136">
        <v>0.58812419999999999</v>
      </c>
      <c r="W27" s="2137">
        <v>0.56349499999999997</v>
      </c>
      <c r="X27" s="2137">
        <v>0.619923</v>
      </c>
      <c r="Y27" s="2137">
        <v>0.61105399999999999</v>
      </c>
      <c r="Z27" s="2137">
        <v>0.57075100000000001</v>
      </c>
      <c r="AA27" s="2137">
        <v>0.43012000000000006</v>
      </c>
      <c r="AB27" s="2137">
        <v>0.36637900000000001</v>
      </c>
      <c r="AC27" s="2137">
        <v>0.27330500000000002</v>
      </c>
      <c r="AD27" s="2137">
        <v>0.24544900000000003</v>
      </c>
      <c r="AE27" s="2137">
        <v>0.29471700000000001</v>
      </c>
      <c r="AF27" s="2137">
        <v>0.423481</v>
      </c>
      <c r="AG27" s="2137">
        <v>0.42318700000000004</v>
      </c>
      <c r="AH27" s="2138">
        <v>5.4099851999999995</v>
      </c>
      <c r="AI27" s="1335"/>
      <c r="AJ27" s="1047"/>
      <c r="AK27" s="104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s="3" customFormat="1" ht="21.75" customHeight="1">
      <c r="B28" s="489">
        <v>7</v>
      </c>
      <c r="C28" s="434" t="s">
        <v>16</v>
      </c>
      <c r="D28" s="47" t="s">
        <v>45</v>
      </c>
      <c r="E28" s="81">
        <v>0.57434799999999997</v>
      </c>
      <c r="F28" s="81">
        <v>0.55235260000000008</v>
      </c>
      <c r="G28" s="81">
        <v>0.58701500000000006</v>
      </c>
      <c r="H28" s="81">
        <v>0.52801350000000002</v>
      </c>
      <c r="I28" s="81">
        <v>0.58654110000000004</v>
      </c>
      <c r="J28" s="81">
        <v>0.56692410000000004</v>
      </c>
      <c r="K28" s="81">
        <v>0.59051919999999991</v>
      </c>
      <c r="L28" s="81">
        <v>0.55193270000000005</v>
      </c>
      <c r="M28" s="81">
        <v>0.5312424</v>
      </c>
      <c r="N28" s="81">
        <v>0.55344490000000002</v>
      </c>
      <c r="O28" s="81">
        <v>0.50210390000000005</v>
      </c>
      <c r="P28" s="81">
        <v>0.58087749999999994</v>
      </c>
      <c r="Q28" s="72">
        <f t="shared" si="0"/>
        <v>6.7053148999999994</v>
      </c>
      <c r="R28" s="1161"/>
      <c r="S28" s="1047"/>
      <c r="T28" s="2134" t="s">
        <v>16</v>
      </c>
      <c r="U28" s="2121" t="s">
        <v>45</v>
      </c>
      <c r="V28" s="2127">
        <v>0.57434799999999997</v>
      </c>
      <c r="W28" s="2128">
        <v>0.55235260000000008</v>
      </c>
      <c r="X28" s="2128">
        <v>0.58701500000000006</v>
      </c>
      <c r="Y28" s="2128">
        <v>0.52801350000000002</v>
      </c>
      <c r="Z28" s="2128">
        <v>0.58654110000000004</v>
      </c>
      <c r="AA28" s="2128">
        <v>0.56692410000000004</v>
      </c>
      <c r="AB28" s="2128">
        <v>0.59051919999999991</v>
      </c>
      <c r="AC28" s="2128">
        <v>0.55193270000000005</v>
      </c>
      <c r="AD28" s="2128">
        <v>0.5312424</v>
      </c>
      <c r="AE28" s="2128">
        <v>0.55344490000000002</v>
      </c>
      <c r="AF28" s="2128">
        <v>0.50210390000000005</v>
      </c>
      <c r="AG28" s="2128">
        <v>0.58087749999999994</v>
      </c>
      <c r="AH28" s="2129">
        <v>6.7053149000000012</v>
      </c>
      <c r="AI28" s="1335"/>
      <c r="AJ28" s="1047"/>
      <c r="AK28" s="104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s="3" customFormat="1" ht="21.75" customHeight="1">
      <c r="B29" s="489"/>
      <c r="C29" s="434"/>
      <c r="D29" s="47" t="s">
        <v>46</v>
      </c>
      <c r="E29" s="1001">
        <v>32.681273500000003</v>
      </c>
      <c r="F29" s="1001">
        <v>28.785355499999998</v>
      </c>
      <c r="G29" s="1001">
        <v>29.541005900000005</v>
      </c>
      <c r="H29" s="1001">
        <v>25.644349200000001</v>
      </c>
      <c r="I29" s="1001">
        <v>24.092566599999998</v>
      </c>
      <c r="J29" s="1001">
        <v>22.199119600000003</v>
      </c>
      <c r="K29" s="1001">
        <v>21.676858800000002</v>
      </c>
      <c r="L29" s="1001">
        <v>20.341847999999999</v>
      </c>
      <c r="M29" s="1001">
        <v>21.8720997</v>
      </c>
      <c r="N29" s="1001">
        <v>25.958843600000002</v>
      </c>
      <c r="O29" s="1001">
        <v>31.1860733</v>
      </c>
      <c r="P29" s="1001">
        <v>34.377869099999991</v>
      </c>
      <c r="Q29" s="72">
        <f t="shared" si="0"/>
        <v>318.3572628</v>
      </c>
      <c r="R29" s="1161"/>
      <c r="S29" s="1047"/>
      <c r="T29" s="2134"/>
      <c r="U29" s="2126" t="s">
        <v>46</v>
      </c>
      <c r="V29" s="2127">
        <v>32.681273500000003</v>
      </c>
      <c r="W29" s="2128">
        <v>28.785355499999998</v>
      </c>
      <c r="X29" s="2128">
        <v>29.541005900000005</v>
      </c>
      <c r="Y29" s="2128">
        <v>25.644349200000001</v>
      </c>
      <c r="Z29" s="2128">
        <v>24.092566599999998</v>
      </c>
      <c r="AA29" s="2128">
        <v>22.199119600000003</v>
      </c>
      <c r="AB29" s="2128">
        <v>21.676858800000002</v>
      </c>
      <c r="AC29" s="2128">
        <v>20.341847999999999</v>
      </c>
      <c r="AD29" s="2128">
        <v>21.8720997</v>
      </c>
      <c r="AE29" s="2128">
        <v>25.958843600000002</v>
      </c>
      <c r="AF29" s="2128">
        <v>31.1860733</v>
      </c>
      <c r="AG29" s="2128">
        <v>34.377869099999991</v>
      </c>
      <c r="AH29" s="2129">
        <v>318.35726279999977</v>
      </c>
      <c r="AI29" s="1335"/>
      <c r="AJ29" s="1047"/>
      <c r="AK29" s="104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s="3" customFormat="1" ht="21.75" customHeight="1">
      <c r="A30" s="2140"/>
      <c r="B30" s="2141"/>
      <c r="C30" s="2142"/>
      <c r="D30" s="1208" t="s">
        <v>47</v>
      </c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10">
        <f t="shared" si="0"/>
        <v>0</v>
      </c>
      <c r="R30" s="1161"/>
      <c r="S30" s="1047"/>
      <c r="T30" s="2134"/>
      <c r="U30" s="2126" t="s">
        <v>47</v>
      </c>
      <c r="V30" s="2127"/>
      <c r="W30" s="2128"/>
      <c r="X30" s="2128"/>
      <c r="Y30" s="2128"/>
      <c r="Z30" s="2128"/>
      <c r="AA30" s="2128"/>
      <c r="AB30" s="2128"/>
      <c r="AC30" s="2128"/>
      <c r="AD30" s="2128"/>
      <c r="AE30" s="2128"/>
      <c r="AF30" s="2128"/>
      <c r="AG30" s="2128"/>
      <c r="AH30" s="2129"/>
      <c r="AI30" s="1335"/>
      <c r="AJ30" s="1047"/>
      <c r="AK30" s="1047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s="3" customFormat="1" ht="21.75" customHeight="1">
      <c r="A31" s="2140"/>
      <c r="B31" s="2143"/>
      <c r="C31" s="2144"/>
      <c r="D31" s="1211" t="s">
        <v>48</v>
      </c>
      <c r="E31" s="1212">
        <v>33.255621499999997</v>
      </c>
      <c r="F31" s="1212">
        <v>29.337708100000004</v>
      </c>
      <c r="G31" s="1212">
        <v>30.128020900000003</v>
      </c>
      <c r="H31" s="1212">
        <v>26.172362700000001</v>
      </c>
      <c r="I31" s="1212">
        <v>24.67910770000001</v>
      </c>
      <c r="J31" s="1212">
        <v>22.766043699999994</v>
      </c>
      <c r="K31" s="1212">
        <v>22.267378000000008</v>
      </c>
      <c r="L31" s="1212">
        <v>20.893780699999997</v>
      </c>
      <c r="M31" s="1212">
        <v>22.40334210000001</v>
      </c>
      <c r="N31" s="1212">
        <v>26.5122885</v>
      </c>
      <c r="O31" s="1212">
        <v>31.688177200000002</v>
      </c>
      <c r="P31" s="1212">
        <v>34.958746599999969</v>
      </c>
      <c r="Q31" s="1213">
        <f t="shared" si="0"/>
        <v>325.06257769999996</v>
      </c>
      <c r="R31" s="1161"/>
      <c r="S31" s="1047"/>
      <c r="T31" s="2134"/>
      <c r="U31" s="2135" t="s">
        <v>48</v>
      </c>
      <c r="V31" s="2136">
        <v>33.255621499999997</v>
      </c>
      <c r="W31" s="2137">
        <v>29.337708100000004</v>
      </c>
      <c r="X31" s="2137">
        <v>30.128020900000003</v>
      </c>
      <c r="Y31" s="2137">
        <v>26.172362700000001</v>
      </c>
      <c r="Z31" s="2137">
        <v>24.67910770000001</v>
      </c>
      <c r="AA31" s="2137">
        <v>22.766043699999994</v>
      </c>
      <c r="AB31" s="2137">
        <v>22.267378000000008</v>
      </c>
      <c r="AC31" s="2137">
        <v>20.893780699999997</v>
      </c>
      <c r="AD31" s="2137">
        <v>22.40334210000001</v>
      </c>
      <c r="AE31" s="2137">
        <v>26.5122885</v>
      </c>
      <c r="AF31" s="2137">
        <v>31.688177200000002</v>
      </c>
      <c r="AG31" s="2137">
        <v>34.958746599999969</v>
      </c>
      <c r="AH31" s="2138">
        <v>325.06257770000002</v>
      </c>
      <c r="AI31" s="1335"/>
      <c r="AJ31" s="1047"/>
      <c r="AK31" s="1047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s="3" customFormat="1" ht="21.75" customHeight="1">
      <c r="A32" s="2140"/>
      <c r="B32" s="2141">
        <v>8</v>
      </c>
      <c r="C32" s="2142" t="s">
        <v>19</v>
      </c>
      <c r="D32" s="1208" t="s">
        <v>45</v>
      </c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5"/>
      <c r="Q32" s="1210">
        <f t="shared" si="0"/>
        <v>0</v>
      </c>
      <c r="R32" s="1161"/>
      <c r="S32" s="1047"/>
      <c r="T32" s="2125" t="s">
        <v>19</v>
      </c>
      <c r="U32" s="2121" t="s">
        <v>45</v>
      </c>
      <c r="V32" s="2127"/>
      <c r="W32" s="2128"/>
      <c r="X32" s="2128"/>
      <c r="Y32" s="2128"/>
      <c r="Z32" s="2128"/>
      <c r="AA32" s="2128"/>
      <c r="AB32" s="2128"/>
      <c r="AC32" s="2128"/>
      <c r="AD32" s="2128"/>
      <c r="AE32" s="2128"/>
      <c r="AF32" s="2128"/>
      <c r="AG32" s="2128"/>
      <c r="AH32" s="2129"/>
      <c r="AI32" s="1335"/>
      <c r="AJ32" s="1047"/>
      <c r="AK32" s="1047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s="3" customFormat="1" ht="21.75" customHeight="1">
      <c r="A33" s="2140"/>
      <c r="B33" s="2141"/>
      <c r="C33" s="2142"/>
      <c r="D33" s="1208" t="s">
        <v>46</v>
      </c>
      <c r="E33" s="1209">
        <v>10.341660000000003</v>
      </c>
      <c r="F33" s="1209">
        <v>9.4875375000000002</v>
      </c>
      <c r="G33" s="1209">
        <v>9.9709000999999962</v>
      </c>
      <c r="H33" s="1209">
        <v>9.1523877999999996</v>
      </c>
      <c r="I33" s="1209">
        <v>9.6160507999999982</v>
      </c>
      <c r="J33" s="1209">
        <v>9.9569876999999991</v>
      </c>
      <c r="K33" s="1209">
        <v>9.9149859999999972</v>
      </c>
      <c r="L33" s="1209">
        <v>9.8645578000000018</v>
      </c>
      <c r="M33" s="1209">
        <v>9.5598492000000004</v>
      </c>
      <c r="N33" s="1209">
        <v>10.153070699999999</v>
      </c>
      <c r="O33" s="1209">
        <v>10.915003899999999</v>
      </c>
      <c r="P33" s="1209">
        <v>11.7486234</v>
      </c>
      <c r="Q33" s="1210">
        <f t="shared" si="0"/>
        <v>120.6816149</v>
      </c>
      <c r="R33" s="1161"/>
      <c r="S33" s="1047"/>
      <c r="T33" s="2125"/>
      <c r="U33" s="2126" t="s">
        <v>46</v>
      </c>
      <c r="V33" s="2127">
        <v>10.341660000000003</v>
      </c>
      <c r="W33" s="2128">
        <v>9.4875375000000002</v>
      </c>
      <c r="X33" s="2128">
        <v>9.9709000999999962</v>
      </c>
      <c r="Y33" s="2128">
        <v>9.1523877999999996</v>
      </c>
      <c r="Z33" s="2128">
        <v>9.6160507999999982</v>
      </c>
      <c r="AA33" s="2128">
        <v>9.9569876999999991</v>
      </c>
      <c r="AB33" s="2128">
        <v>9.9149859999999972</v>
      </c>
      <c r="AC33" s="2128">
        <v>9.8645578000000018</v>
      </c>
      <c r="AD33" s="2128">
        <v>9.5598492000000004</v>
      </c>
      <c r="AE33" s="2128">
        <v>10.153070699999999</v>
      </c>
      <c r="AF33" s="2128">
        <v>10.915003899999999</v>
      </c>
      <c r="AG33" s="2128">
        <v>11.7486234</v>
      </c>
      <c r="AH33" s="2129">
        <v>120.68161490000007</v>
      </c>
      <c r="AI33" s="1335"/>
      <c r="AJ33" s="1047"/>
      <c r="AK33" s="1047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s="3" customFormat="1" ht="21.75" customHeight="1">
      <c r="A34" s="2140"/>
      <c r="B34" s="2141"/>
      <c r="C34" s="2142"/>
      <c r="D34" s="1208" t="s">
        <v>47</v>
      </c>
      <c r="E34" s="1209">
        <v>4.4703E-3</v>
      </c>
      <c r="F34" s="1209">
        <v>1.8343999999999999E-3</v>
      </c>
      <c r="G34" s="1209">
        <v>2.19E-5</v>
      </c>
      <c r="H34" s="1209">
        <v>0</v>
      </c>
      <c r="I34" s="1209">
        <v>0</v>
      </c>
      <c r="J34" s="1209">
        <v>0</v>
      </c>
      <c r="K34" s="1209">
        <v>0</v>
      </c>
      <c r="L34" s="1209">
        <v>1.04E-5</v>
      </c>
      <c r="M34" s="1209">
        <v>4.2827999999999998E-3</v>
      </c>
      <c r="N34" s="1209">
        <v>8.5286000000000008E-3</v>
      </c>
      <c r="O34" s="1209">
        <v>8.2178000000000008E-3</v>
      </c>
      <c r="P34" s="1216">
        <v>2.5008999999999999E-3</v>
      </c>
      <c r="Q34" s="1210">
        <f t="shared" si="0"/>
        <v>2.9867100000000001E-2</v>
      </c>
      <c r="R34" s="1161"/>
      <c r="S34" s="1047"/>
      <c r="T34" s="2125"/>
      <c r="U34" s="2126" t="s">
        <v>47</v>
      </c>
      <c r="V34" s="2127">
        <v>4.4703E-3</v>
      </c>
      <c r="W34" s="2128">
        <v>1.8343999999999999E-3</v>
      </c>
      <c r="X34" s="2128">
        <v>2.19E-5</v>
      </c>
      <c r="Y34" s="2128">
        <v>0</v>
      </c>
      <c r="Z34" s="2128">
        <v>0</v>
      </c>
      <c r="AA34" s="2128">
        <v>0</v>
      </c>
      <c r="AB34" s="2128">
        <v>0</v>
      </c>
      <c r="AC34" s="2128">
        <v>1.04E-5</v>
      </c>
      <c r="AD34" s="2128">
        <v>4.2827999999999998E-3</v>
      </c>
      <c r="AE34" s="2128">
        <v>8.5286000000000008E-3</v>
      </c>
      <c r="AF34" s="2128">
        <v>8.2178000000000008E-3</v>
      </c>
      <c r="AG34" s="2128">
        <v>2.5008999999999999E-3</v>
      </c>
      <c r="AH34" s="2129">
        <v>2.9867100000000001E-2</v>
      </c>
      <c r="AI34" s="1335"/>
      <c r="AJ34" s="1047"/>
      <c r="AK34" s="1047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s="3" customFormat="1" ht="21.75" customHeight="1">
      <c r="A35" s="2140"/>
      <c r="B35" s="2143"/>
      <c r="C35" s="2144"/>
      <c r="D35" s="1211" t="s">
        <v>48</v>
      </c>
      <c r="E35" s="1212">
        <v>10.346130299999999</v>
      </c>
      <c r="F35" s="1212">
        <v>9.4893719000000019</v>
      </c>
      <c r="G35" s="1212">
        <v>9.9709219999999981</v>
      </c>
      <c r="H35" s="1212">
        <v>9.1523878000000014</v>
      </c>
      <c r="I35" s="1212">
        <v>9.6160507999999982</v>
      </c>
      <c r="J35" s="1212">
        <v>9.9569876999999973</v>
      </c>
      <c r="K35" s="1212">
        <v>9.914985999999999</v>
      </c>
      <c r="L35" s="1212">
        <v>9.8645682000000026</v>
      </c>
      <c r="M35" s="1212">
        <v>9.5641320000000007</v>
      </c>
      <c r="N35" s="1212">
        <v>10.161599300000001</v>
      </c>
      <c r="O35" s="1212">
        <v>10.923221699999994</v>
      </c>
      <c r="P35" s="1217">
        <v>11.751124299999995</v>
      </c>
      <c r="Q35" s="1213">
        <f t="shared" si="0"/>
        <v>120.711482</v>
      </c>
      <c r="R35" s="1161"/>
      <c r="S35" s="1047"/>
      <c r="T35" s="2134"/>
      <c r="U35" s="2135" t="s">
        <v>48</v>
      </c>
      <c r="V35" s="2136">
        <v>10.346130299999999</v>
      </c>
      <c r="W35" s="2137">
        <v>9.4893719000000019</v>
      </c>
      <c r="X35" s="2137">
        <v>9.9709219999999981</v>
      </c>
      <c r="Y35" s="2137">
        <v>9.1523878000000014</v>
      </c>
      <c r="Z35" s="2137">
        <v>9.6160507999999982</v>
      </c>
      <c r="AA35" s="2137">
        <v>9.9569876999999973</v>
      </c>
      <c r="AB35" s="2137">
        <v>9.914985999999999</v>
      </c>
      <c r="AC35" s="2137">
        <v>9.8645682000000026</v>
      </c>
      <c r="AD35" s="2137">
        <v>9.5641320000000007</v>
      </c>
      <c r="AE35" s="2137">
        <v>10.161599300000001</v>
      </c>
      <c r="AF35" s="2137">
        <v>10.923221699999994</v>
      </c>
      <c r="AG35" s="2137">
        <v>11.751124299999995</v>
      </c>
      <c r="AH35" s="2138">
        <v>120.71148200000002</v>
      </c>
      <c r="AI35" s="1335"/>
      <c r="AJ35" s="1047"/>
      <c r="AK35" s="1047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s="3" customFormat="1" ht="21.75" customHeight="1">
      <c r="A36" s="2140"/>
      <c r="B36" s="2141">
        <v>9</v>
      </c>
      <c r="C36" s="2142" t="s">
        <v>20</v>
      </c>
      <c r="D36" s="1208" t="s">
        <v>45</v>
      </c>
      <c r="E36" s="1214"/>
      <c r="F36" s="1214"/>
      <c r="G36" s="1214"/>
      <c r="H36" s="1214"/>
      <c r="I36" s="1214"/>
      <c r="J36" s="1214"/>
      <c r="K36" s="1214"/>
      <c r="L36" s="1214"/>
      <c r="M36" s="1214"/>
      <c r="N36" s="1214"/>
      <c r="O36" s="1214"/>
      <c r="P36" s="1215"/>
      <c r="Q36" s="1210">
        <f t="shared" si="0"/>
        <v>0</v>
      </c>
      <c r="R36" s="1161"/>
      <c r="S36" s="1047"/>
      <c r="T36" s="2134" t="s">
        <v>20</v>
      </c>
      <c r="U36" s="2121" t="s">
        <v>45</v>
      </c>
      <c r="V36" s="2127"/>
      <c r="W36" s="2128"/>
      <c r="X36" s="2128"/>
      <c r="Y36" s="2128"/>
      <c r="Z36" s="2128"/>
      <c r="AA36" s="2128"/>
      <c r="AB36" s="2128"/>
      <c r="AC36" s="2128"/>
      <c r="AD36" s="2128"/>
      <c r="AE36" s="2128"/>
      <c r="AF36" s="2128"/>
      <c r="AG36" s="2128"/>
      <c r="AH36" s="2129"/>
      <c r="AI36" s="1335"/>
      <c r="AJ36" s="1047"/>
      <c r="AK36" s="1047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s="3" customFormat="1" ht="21.75" customHeight="1">
      <c r="A37" s="2140"/>
      <c r="B37" s="2141"/>
      <c r="C37" s="2142"/>
      <c r="D37" s="1208" t="s">
        <v>46</v>
      </c>
      <c r="E37" s="1209">
        <v>4.1704135999999998</v>
      </c>
      <c r="F37" s="1209">
        <v>3.9026510999999995</v>
      </c>
      <c r="G37" s="1209">
        <v>4.4507861000000011</v>
      </c>
      <c r="H37" s="1209">
        <v>3.7174461999999999</v>
      </c>
      <c r="I37" s="1209">
        <v>3.3445103</v>
      </c>
      <c r="J37" s="1209">
        <v>3.9419557999999997</v>
      </c>
      <c r="K37" s="1209">
        <v>3.5364795</v>
      </c>
      <c r="L37" s="1209">
        <v>3.2378588000000006</v>
      </c>
      <c r="M37" s="1209">
        <v>2.8277429000000001</v>
      </c>
      <c r="N37" s="1209">
        <v>3.4560581000000008</v>
      </c>
      <c r="O37" s="1209">
        <v>3.5107878999999995</v>
      </c>
      <c r="P37" s="1209">
        <v>3.7392871000000003</v>
      </c>
      <c r="Q37" s="1210">
        <f t="shared" si="0"/>
        <v>43.835977399999997</v>
      </c>
      <c r="R37" s="1161"/>
      <c r="S37" s="1047"/>
      <c r="T37" s="2134"/>
      <c r="U37" s="2126" t="s">
        <v>46</v>
      </c>
      <c r="V37" s="2127">
        <v>4.1704135999999998</v>
      </c>
      <c r="W37" s="2128">
        <v>3.9026510999999995</v>
      </c>
      <c r="X37" s="2128">
        <v>4.4507861000000011</v>
      </c>
      <c r="Y37" s="2128">
        <v>3.7174461999999999</v>
      </c>
      <c r="Z37" s="2128">
        <v>3.3445103</v>
      </c>
      <c r="AA37" s="2128">
        <v>3.9419557999999997</v>
      </c>
      <c r="AB37" s="2128">
        <v>3.5364795</v>
      </c>
      <c r="AC37" s="2128">
        <v>3.2378588000000006</v>
      </c>
      <c r="AD37" s="2128">
        <v>2.8277429000000001</v>
      </c>
      <c r="AE37" s="2128">
        <v>3.4560581000000008</v>
      </c>
      <c r="AF37" s="2128">
        <v>3.5107878999999995</v>
      </c>
      <c r="AG37" s="2128">
        <v>3.7392871000000003</v>
      </c>
      <c r="AH37" s="2129">
        <v>43.83597739999999</v>
      </c>
      <c r="AI37" s="1335"/>
      <c r="AJ37" s="1047"/>
      <c r="AK37" s="1047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s="3" customFormat="1" ht="21.75" customHeight="1">
      <c r="A38" s="2140"/>
      <c r="B38" s="2141"/>
      <c r="C38" s="2142"/>
      <c r="D38" s="1208" t="s">
        <v>47</v>
      </c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10">
        <f t="shared" si="0"/>
        <v>0</v>
      </c>
      <c r="R38" s="1161"/>
      <c r="S38" s="1047"/>
      <c r="T38" s="2125"/>
      <c r="U38" s="2126" t="s">
        <v>47</v>
      </c>
      <c r="V38" s="2145"/>
      <c r="W38" s="2131"/>
      <c r="X38" s="2131"/>
      <c r="Y38" s="2131"/>
      <c r="Z38" s="2131"/>
      <c r="AA38" s="2131"/>
      <c r="AB38" s="2128"/>
      <c r="AC38" s="2128"/>
      <c r="AD38" s="2128"/>
      <c r="AE38" s="2128"/>
      <c r="AF38" s="2128"/>
      <c r="AG38" s="2128"/>
      <c r="AH38" s="2129"/>
      <c r="AI38" s="1335"/>
      <c r="AJ38" s="1047"/>
      <c r="AK38" s="104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s="3" customFormat="1" ht="21.75" customHeight="1">
      <c r="A39" s="2140"/>
      <c r="B39" s="2143"/>
      <c r="C39" s="2144"/>
      <c r="D39" s="1211" t="s">
        <v>48</v>
      </c>
      <c r="E39" s="1212">
        <v>4.1704135999999998</v>
      </c>
      <c r="F39" s="1212">
        <v>3.9026510999999995</v>
      </c>
      <c r="G39" s="1212">
        <v>4.4507861000000011</v>
      </c>
      <c r="H39" s="1212">
        <v>3.7174461999999999</v>
      </c>
      <c r="I39" s="1212">
        <v>3.3445103</v>
      </c>
      <c r="J39" s="1212">
        <v>3.9419557999999997</v>
      </c>
      <c r="K39" s="1212">
        <v>3.5364795</v>
      </c>
      <c r="L39" s="1212">
        <v>3.2378588000000006</v>
      </c>
      <c r="M39" s="1212">
        <v>2.8277429000000001</v>
      </c>
      <c r="N39" s="1212">
        <v>3.4560581000000008</v>
      </c>
      <c r="O39" s="1212">
        <v>3.5107878999999995</v>
      </c>
      <c r="P39" s="1212">
        <v>3.7392871000000003</v>
      </c>
      <c r="Q39" s="1213">
        <f t="shared" si="0"/>
        <v>43.835977399999997</v>
      </c>
      <c r="R39" s="1161"/>
      <c r="S39" s="1047"/>
      <c r="T39" s="2134"/>
      <c r="U39" s="2135" t="s">
        <v>48</v>
      </c>
      <c r="V39" s="2136">
        <v>4.1704135999999998</v>
      </c>
      <c r="W39" s="2137">
        <v>3.9026510999999995</v>
      </c>
      <c r="X39" s="2137">
        <v>4.4507861000000011</v>
      </c>
      <c r="Y39" s="2137">
        <v>3.7174461999999999</v>
      </c>
      <c r="Z39" s="2137">
        <v>3.3445103</v>
      </c>
      <c r="AA39" s="2137">
        <v>3.9419557999999997</v>
      </c>
      <c r="AB39" s="2137">
        <v>3.5364795</v>
      </c>
      <c r="AC39" s="2137">
        <v>3.2378588000000006</v>
      </c>
      <c r="AD39" s="2137">
        <v>2.8277429000000001</v>
      </c>
      <c r="AE39" s="2137">
        <v>3.4560581000000008</v>
      </c>
      <c r="AF39" s="2137">
        <v>3.5107878999999995</v>
      </c>
      <c r="AG39" s="2137">
        <v>3.7392871000000003</v>
      </c>
      <c r="AH39" s="2138">
        <v>43.83597739999999</v>
      </c>
      <c r="AI39" s="1335"/>
      <c r="AJ39" s="1047"/>
      <c r="AK39" s="1047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s="3" customFormat="1" ht="21.75" customHeight="1">
      <c r="A40" s="2140"/>
      <c r="B40" s="2141">
        <v>10</v>
      </c>
      <c r="C40" s="1808" t="s">
        <v>24</v>
      </c>
      <c r="D40" s="1208" t="s">
        <v>45</v>
      </c>
      <c r="E40" s="1214"/>
      <c r="F40" s="1214"/>
      <c r="G40" s="1214"/>
      <c r="H40" s="1214"/>
      <c r="I40" s="1214"/>
      <c r="J40" s="1214"/>
      <c r="K40" s="1214"/>
      <c r="L40" s="1214"/>
      <c r="M40" s="1214"/>
      <c r="N40" s="1214"/>
      <c r="O40" s="1214"/>
      <c r="P40" s="1215"/>
      <c r="Q40" s="1210">
        <f t="shared" si="0"/>
        <v>0</v>
      </c>
      <c r="R40" s="1161"/>
      <c r="S40" s="1047"/>
      <c r="T40" s="2134" t="s">
        <v>24</v>
      </c>
      <c r="U40" s="2121" t="s">
        <v>45</v>
      </c>
      <c r="V40" s="2127"/>
      <c r="W40" s="2128"/>
      <c r="X40" s="2128"/>
      <c r="Y40" s="2128"/>
      <c r="Z40" s="2128"/>
      <c r="AA40" s="2128"/>
      <c r="AB40" s="2128"/>
      <c r="AC40" s="2128"/>
      <c r="AD40" s="2128"/>
      <c r="AE40" s="2128"/>
      <c r="AF40" s="2128"/>
      <c r="AG40" s="2128"/>
      <c r="AH40" s="2129"/>
      <c r="AI40" s="1335"/>
      <c r="AJ40" s="1047"/>
      <c r="AK40" s="1047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s="3" customFormat="1" ht="21.75" customHeight="1">
      <c r="A41" s="2140"/>
      <c r="B41" s="2141"/>
      <c r="C41" s="1809"/>
      <c r="D41" s="1208" t="s">
        <v>46</v>
      </c>
      <c r="E41" s="1218"/>
      <c r="F41" s="1218"/>
      <c r="G41" s="1218">
        <v>0.23880199999999999</v>
      </c>
      <c r="H41" s="1218">
        <v>0.24601149999999999</v>
      </c>
      <c r="I41" s="1218">
        <v>0.23913770000000001</v>
      </c>
      <c r="J41" s="1218">
        <v>0.22129499999999999</v>
      </c>
      <c r="K41" s="1209">
        <v>0.24368999999999999</v>
      </c>
      <c r="L41" s="1209">
        <v>0.24967200000000001</v>
      </c>
      <c r="M41" s="1209">
        <v>0.23852499999999999</v>
      </c>
      <c r="N41" s="1209">
        <v>0.33339700000000005</v>
      </c>
      <c r="O41" s="1209">
        <v>0.33076499999999998</v>
      </c>
      <c r="P41" s="1209">
        <v>0.34779840000000001</v>
      </c>
      <c r="Q41" s="1210">
        <f t="shared" si="0"/>
        <v>2.6890936000000001</v>
      </c>
      <c r="R41" s="1161"/>
      <c r="S41" s="1047"/>
      <c r="T41" s="2134"/>
      <c r="U41" s="2126" t="s">
        <v>46</v>
      </c>
      <c r="V41" s="2127"/>
      <c r="W41" s="2128"/>
      <c r="X41" s="2128">
        <v>0.23880199999999999</v>
      </c>
      <c r="Y41" s="2128">
        <v>0.24601149999999999</v>
      </c>
      <c r="Z41" s="2128">
        <v>0.23913770000000001</v>
      </c>
      <c r="AA41" s="2128">
        <v>0.22129499999999999</v>
      </c>
      <c r="AB41" s="2128">
        <v>0.24368999999999999</v>
      </c>
      <c r="AC41" s="2128">
        <v>0.24967200000000001</v>
      </c>
      <c r="AD41" s="2128">
        <v>0.23852499999999999</v>
      </c>
      <c r="AE41" s="2128">
        <v>0.33339700000000005</v>
      </c>
      <c r="AF41" s="2128">
        <v>0.33076499999999998</v>
      </c>
      <c r="AG41" s="2128">
        <v>0.34779840000000001</v>
      </c>
      <c r="AH41" s="2129">
        <v>2.6890936000000001</v>
      </c>
      <c r="AI41" s="1335"/>
      <c r="AJ41" s="1047"/>
      <c r="AK41" s="1047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s="3" customFormat="1" ht="21.75" customHeight="1">
      <c r="A42" s="2140"/>
      <c r="B42" s="2141"/>
      <c r="C42" s="1809"/>
      <c r="D42" s="1208" t="s">
        <v>47</v>
      </c>
      <c r="E42" s="1218"/>
      <c r="F42" s="1218"/>
      <c r="G42" s="1218"/>
      <c r="H42" s="1218"/>
      <c r="I42" s="1218"/>
      <c r="J42" s="1218"/>
      <c r="K42" s="1209"/>
      <c r="L42" s="1209"/>
      <c r="M42" s="1209"/>
      <c r="N42" s="1209"/>
      <c r="O42" s="1209"/>
      <c r="P42" s="1216"/>
      <c r="Q42" s="1210">
        <f t="shared" si="0"/>
        <v>0</v>
      </c>
      <c r="R42" s="1161"/>
      <c r="S42" s="1047"/>
      <c r="T42" s="2134"/>
      <c r="U42" s="2126" t="s">
        <v>47</v>
      </c>
      <c r="V42" s="2127"/>
      <c r="W42" s="2128"/>
      <c r="X42" s="2128"/>
      <c r="Y42" s="2128"/>
      <c r="Z42" s="2128"/>
      <c r="AA42" s="2128"/>
      <c r="AB42" s="2128"/>
      <c r="AC42" s="2128"/>
      <c r="AD42" s="2128"/>
      <c r="AE42" s="2128"/>
      <c r="AF42" s="2128"/>
      <c r="AG42" s="2128"/>
      <c r="AH42" s="2129"/>
      <c r="AI42" s="1335"/>
      <c r="AJ42" s="1047"/>
      <c r="AK42" s="1047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s="3" customFormat="1" ht="21.75" customHeight="1">
      <c r="A43" s="2140"/>
      <c r="B43" s="2143"/>
      <c r="C43" s="1810"/>
      <c r="D43" s="1211" t="s">
        <v>48</v>
      </c>
      <c r="E43" s="1212"/>
      <c r="F43" s="1212"/>
      <c r="G43" s="1212">
        <v>0.23880199999999999</v>
      </c>
      <c r="H43" s="1212">
        <v>0.24601149999999999</v>
      </c>
      <c r="I43" s="1212">
        <v>0.23913770000000001</v>
      </c>
      <c r="J43" s="1212">
        <v>0.22129499999999999</v>
      </c>
      <c r="K43" s="1212">
        <v>0.24368999999999999</v>
      </c>
      <c r="L43" s="1212">
        <v>0.24967200000000001</v>
      </c>
      <c r="M43" s="1212">
        <v>0.23852499999999999</v>
      </c>
      <c r="N43" s="1212">
        <v>0.33339700000000005</v>
      </c>
      <c r="O43" s="1212">
        <v>0.33076499999999998</v>
      </c>
      <c r="P43" s="1217">
        <v>0.34779840000000001</v>
      </c>
      <c r="Q43" s="1213">
        <f t="shared" si="0"/>
        <v>2.6890936000000001</v>
      </c>
      <c r="R43" s="1161"/>
      <c r="S43" s="1047"/>
      <c r="T43" s="2134"/>
      <c r="U43" s="2135" t="s">
        <v>48</v>
      </c>
      <c r="V43" s="2136"/>
      <c r="W43" s="2137"/>
      <c r="X43" s="2137">
        <v>0.23880199999999999</v>
      </c>
      <c r="Y43" s="2137">
        <v>0.24601149999999999</v>
      </c>
      <c r="Z43" s="2137">
        <v>0.23913770000000001</v>
      </c>
      <c r="AA43" s="2137">
        <v>0.22129499999999999</v>
      </c>
      <c r="AB43" s="2137">
        <v>0.24368999999999999</v>
      </c>
      <c r="AC43" s="2137">
        <v>0.24967200000000001</v>
      </c>
      <c r="AD43" s="2137">
        <v>0.23852499999999999</v>
      </c>
      <c r="AE43" s="2137">
        <v>0.33339700000000005</v>
      </c>
      <c r="AF43" s="2137">
        <v>0.33076499999999998</v>
      </c>
      <c r="AG43" s="2137">
        <v>0.34779840000000001</v>
      </c>
      <c r="AH43" s="2138">
        <v>2.6890936000000001</v>
      </c>
      <c r="AI43" s="1335"/>
      <c r="AJ43" s="1047"/>
      <c r="AK43" s="1047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s="3" customFormat="1" ht="21.75" customHeight="1">
      <c r="A44" s="2140"/>
      <c r="B44" s="2141">
        <v>11</v>
      </c>
      <c r="C44" s="2142" t="s">
        <v>235</v>
      </c>
      <c r="D44" s="1208" t="s">
        <v>45</v>
      </c>
      <c r="E44" s="1209">
        <v>11.906013199999999</v>
      </c>
      <c r="F44" s="1209">
        <v>11.0286668</v>
      </c>
      <c r="G44" s="1209">
        <v>11.339404900000002</v>
      </c>
      <c r="H44" s="1209">
        <v>9.7882391000000002</v>
      </c>
      <c r="I44" s="1209">
        <v>10.379060500000001</v>
      </c>
      <c r="J44" s="1209">
        <v>10.173135</v>
      </c>
      <c r="K44" s="1209">
        <v>10.433607900000002</v>
      </c>
      <c r="L44" s="1209">
        <v>10.824710400000001</v>
      </c>
      <c r="M44" s="1209">
        <v>10.594136899999999</v>
      </c>
      <c r="N44" s="1209">
        <v>9.2037113999999995</v>
      </c>
      <c r="O44" s="1209">
        <v>11.6025711</v>
      </c>
      <c r="P44" s="1209">
        <v>11.036597100000002</v>
      </c>
      <c r="Q44" s="1210">
        <f t="shared" si="0"/>
        <v>128.30985430000001</v>
      </c>
      <c r="R44" s="1161"/>
      <c r="S44" s="1047"/>
      <c r="T44" s="2134" t="s">
        <v>235</v>
      </c>
      <c r="U44" s="2126" t="s">
        <v>45</v>
      </c>
      <c r="V44" s="2127">
        <v>11.906013199999999</v>
      </c>
      <c r="W44" s="2128">
        <v>11.0286668</v>
      </c>
      <c r="X44" s="2128">
        <v>11.339404900000002</v>
      </c>
      <c r="Y44" s="2128">
        <v>9.7882391000000002</v>
      </c>
      <c r="Z44" s="2128">
        <v>10.379060500000001</v>
      </c>
      <c r="AA44" s="2128">
        <v>10.173135</v>
      </c>
      <c r="AB44" s="2128">
        <v>10.433607900000002</v>
      </c>
      <c r="AC44" s="2128">
        <v>10.824710400000001</v>
      </c>
      <c r="AD44" s="2128">
        <v>10.594136899999999</v>
      </c>
      <c r="AE44" s="2128">
        <v>9.2037113999999995</v>
      </c>
      <c r="AF44" s="2128">
        <v>11.6025711</v>
      </c>
      <c r="AG44" s="2128">
        <v>11.036597100000002</v>
      </c>
      <c r="AH44" s="2129">
        <v>128.30985430000001</v>
      </c>
      <c r="AI44" s="1335"/>
      <c r="AJ44" s="1047"/>
      <c r="AK44" s="1047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s="3" customFormat="1" ht="21.75" customHeight="1">
      <c r="A45" s="2140"/>
      <c r="B45" s="2141"/>
      <c r="C45" s="2142"/>
      <c r="D45" s="1208" t="s">
        <v>46</v>
      </c>
      <c r="E45" s="1209">
        <v>157.27050640000004</v>
      </c>
      <c r="F45" s="1209">
        <v>150.06683770000006</v>
      </c>
      <c r="G45" s="1209">
        <v>164.31678350000004</v>
      </c>
      <c r="H45" s="1209">
        <v>147.50573400000007</v>
      </c>
      <c r="I45" s="1209">
        <v>162.27722690000002</v>
      </c>
      <c r="J45" s="1209">
        <v>154.26983140000004</v>
      </c>
      <c r="K45" s="1209">
        <v>153.51273660000004</v>
      </c>
      <c r="L45" s="1209">
        <v>155.73494100000005</v>
      </c>
      <c r="M45" s="1209">
        <v>153.89990109999991</v>
      </c>
      <c r="N45" s="1209">
        <v>156.7349222</v>
      </c>
      <c r="O45" s="1209">
        <v>160.69689670000028</v>
      </c>
      <c r="P45" s="1209">
        <v>164.88912509999997</v>
      </c>
      <c r="Q45" s="1210">
        <f t="shared" si="0"/>
        <v>1881.1754426000007</v>
      </c>
      <c r="R45" s="1161"/>
      <c r="S45" s="1047"/>
      <c r="T45" s="2125"/>
      <c r="U45" s="2126" t="s">
        <v>46</v>
      </c>
      <c r="V45" s="2127">
        <v>157.27050640000004</v>
      </c>
      <c r="W45" s="2128">
        <v>150.06683770000006</v>
      </c>
      <c r="X45" s="2128">
        <v>164.31678350000004</v>
      </c>
      <c r="Y45" s="2128">
        <v>147.50573400000007</v>
      </c>
      <c r="Z45" s="2128">
        <v>162.27722690000002</v>
      </c>
      <c r="AA45" s="2128">
        <v>154.26983140000004</v>
      </c>
      <c r="AB45" s="2128">
        <v>153.51273660000004</v>
      </c>
      <c r="AC45" s="2128">
        <v>155.73494100000005</v>
      </c>
      <c r="AD45" s="2128">
        <v>153.89990109999991</v>
      </c>
      <c r="AE45" s="2128">
        <v>156.7349222</v>
      </c>
      <c r="AF45" s="2128">
        <v>160.69689670000028</v>
      </c>
      <c r="AG45" s="2128">
        <v>164.88912509999997</v>
      </c>
      <c r="AH45" s="2129">
        <v>1881.1754425999966</v>
      </c>
      <c r="AI45" s="1335"/>
      <c r="AJ45" s="1047"/>
      <c r="AK45" s="1047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s="3" customFormat="1" ht="21.75" customHeight="1">
      <c r="A46" s="2140"/>
      <c r="B46" s="2141"/>
      <c r="C46" s="2142"/>
      <c r="D46" s="1208" t="s">
        <v>47</v>
      </c>
      <c r="E46" s="1209">
        <v>9.6423200000000001E-2</v>
      </c>
      <c r="F46" s="1209">
        <v>8.9046899999999998E-2</v>
      </c>
      <c r="G46" s="1209">
        <v>9.9251500000000006E-2</v>
      </c>
      <c r="H46" s="1209">
        <v>9.0047500000000003E-2</v>
      </c>
      <c r="I46" s="1209">
        <v>9.0004000000000001E-2</v>
      </c>
      <c r="J46" s="1209">
        <v>8.3152799999999999E-2</v>
      </c>
      <c r="K46" s="1209">
        <v>8.4749099999999994E-2</v>
      </c>
      <c r="L46" s="1209">
        <v>8.0887700000000007E-2</v>
      </c>
      <c r="M46" s="1209">
        <v>8.1523399999999996E-2</v>
      </c>
      <c r="N46" s="1209">
        <v>8.2797499999999996E-2</v>
      </c>
      <c r="O46" s="1209">
        <v>8.7000999999999995E-2</v>
      </c>
      <c r="P46" s="1216">
        <v>9.9041599999999994E-2</v>
      </c>
      <c r="Q46" s="1210">
        <f t="shared" si="0"/>
        <v>1.0639262</v>
      </c>
      <c r="R46" s="1161"/>
      <c r="S46" s="1047"/>
      <c r="T46" s="2125"/>
      <c r="U46" s="2126" t="s">
        <v>47</v>
      </c>
      <c r="V46" s="2145">
        <v>9.6423200000000001E-2</v>
      </c>
      <c r="W46" s="2131">
        <v>8.9046899999999998E-2</v>
      </c>
      <c r="X46" s="2131">
        <v>9.9251500000000006E-2</v>
      </c>
      <c r="Y46" s="2131">
        <v>9.0047500000000003E-2</v>
      </c>
      <c r="Z46" s="2131">
        <v>9.0004000000000001E-2</v>
      </c>
      <c r="AA46" s="2131">
        <v>8.3152799999999999E-2</v>
      </c>
      <c r="AB46" s="2131">
        <v>8.4749099999999994E-2</v>
      </c>
      <c r="AC46" s="2131">
        <v>8.0887700000000007E-2</v>
      </c>
      <c r="AD46" s="2131">
        <v>8.1523399999999996E-2</v>
      </c>
      <c r="AE46" s="2131">
        <v>8.2797499999999996E-2</v>
      </c>
      <c r="AF46" s="2128">
        <v>8.7000999999999995E-2</v>
      </c>
      <c r="AG46" s="2128">
        <v>9.9041599999999994E-2</v>
      </c>
      <c r="AH46" s="2129">
        <v>1.0639262</v>
      </c>
      <c r="AI46" s="1335"/>
      <c r="AJ46" s="1047"/>
      <c r="AK46" s="1047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s="3" customFormat="1" ht="21.75" customHeight="1">
      <c r="A47" s="2140"/>
      <c r="B47" s="2143"/>
      <c r="C47" s="2144"/>
      <c r="D47" s="1211" t="s">
        <v>48</v>
      </c>
      <c r="E47" s="1212">
        <v>169.27294279999995</v>
      </c>
      <c r="F47" s="1212">
        <v>161.1845514</v>
      </c>
      <c r="G47" s="1212">
        <v>175.75543989999997</v>
      </c>
      <c r="H47" s="1212">
        <v>157.38402059999993</v>
      </c>
      <c r="I47" s="1212">
        <v>172.74629139999996</v>
      </c>
      <c r="J47" s="1212">
        <v>164.52611920000004</v>
      </c>
      <c r="K47" s="1212">
        <v>164.03109359999993</v>
      </c>
      <c r="L47" s="1212">
        <v>166.64053910000004</v>
      </c>
      <c r="M47" s="1212">
        <v>164.57556139999988</v>
      </c>
      <c r="N47" s="1212">
        <v>166.02143109999986</v>
      </c>
      <c r="O47" s="1212">
        <v>172.38646879999999</v>
      </c>
      <c r="P47" s="1217">
        <v>176.02476379999993</v>
      </c>
      <c r="Q47" s="1213">
        <f t="shared" si="0"/>
        <v>2010.5492230999992</v>
      </c>
      <c r="R47" s="1161"/>
      <c r="S47" s="1047"/>
      <c r="T47" s="2134"/>
      <c r="U47" s="2135" t="s">
        <v>48</v>
      </c>
      <c r="V47" s="2136">
        <v>169.27294279999995</v>
      </c>
      <c r="W47" s="2137">
        <v>161.1845514</v>
      </c>
      <c r="X47" s="2137">
        <v>175.75543989999997</v>
      </c>
      <c r="Y47" s="2137">
        <v>157.38402059999993</v>
      </c>
      <c r="Z47" s="2137">
        <v>172.74629139999996</v>
      </c>
      <c r="AA47" s="2137">
        <v>164.52611920000004</v>
      </c>
      <c r="AB47" s="2137">
        <v>164.03109359999993</v>
      </c>
      <c r="AC47" s="2137">
        <v>166.64053910000004</v>
      </c>
      <c r="AD47" s="2137">
        <v>164.57556139999988</v>
      </c>
      <c r="AE47" s="2137">
        <v>166.02143109999986</v>
      </c>
      <c r="AF47" s="2137">
        <v>172.38646879999999</v>
      </c>
      <c r="AG47" s="2137">
        <v>176.02476379999993</v>
      </c>
      <c r="AH47" s="2138">
        <v>2010.5492231000044</v>
      </c>
      <c r="AI47" s="1335"/>
      <c r="AJ47" s="1047"/>
      <c r="AK47" s="1047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s="3" customFormat="1" ht="21.75" customHeight="1">
      <c r="A48" s="2140"/>
      <c r="B48" s="2141">
        <v>12</v>
      </c>
      <c r="C48" s="2142" t="s">
        <v>262</v>
      </c>
      <c r="D48" s="1208" t="s">
        <v>45</v>
      </c>
      <c r="E48" s="1214">
        <v>7.7099658999999994</v>
      </c>
      <c r="F48" s="1214">
        <v>6.9160471999999995</v>
      </c>
      <c r="G48" s="1214">
        <v>7.2708664000000001</v>
      </c>
      <c r="H48" s="1214">
        <v>7.3642364000000002</v>
      </c>
      <c r="I48" s="1214">
        <v>8.0173215999999989</v>
      </c>
      <c r="J48" s="1214">
        <v>8.3448916000000004</v>
      </c>
      <c r="K48" s="1214">
        <v>8.9063689000000004</v>
      </c>
      <c r="L48" s="1214">
        <v>8.7727205000000001</v>
      </c>
      <c r="M48" s="1214">
        <v>8.4386311000000003</v>
      </c>
      <c r="N48" s="1214">
        <v>8.2191161999999984</v>
      </c>
      <c r="O48" s="1214">
        <v>8.0595835000000005</v>
      </c>
      <c r="P48" s="1214">
        <v>8.7271173000000015</v>
      </c>
      <c r="Q48" s="1210">
        <f t="shared" si="0"/>
        <v>96.746866600000004</v>
      </c>
      <c r="R48" s="1161"/>
      <c r="S48" s="1047"/>
      <c r="T48" s="2125" t="s">
        <v>262</v>
      </c>
      <c r="U48" s="2126" t="s">
        <v>45</v>
      </c>
      <c r="V48" s="2127">
        <v>7.7099658999999994</v>
      </c>
      <c r="W48" s="2128">
        <v>6.9160471999999995</v>
      </c>
      <c r="X48" s="2128">
        <v>7.2708664000000001</v>
      </c>
      <c r="Y48" s="2128">
        <v>7.3642364000000002</v>
      </c>
      <c r="Z48" s="2128">
        <v>8.0173215999999989</v>
      </c>
      <c r="AA48" s="2128">
        <v>8.3448916000000004</v>
      </c>
      <c r="AB48" s="2128">
        <v>8.9063689000000004</v>
      </c>
      <c r="AC48" s="2128">
        <v>8.7727205000000001</v>
      </c>
      <c r="AD48" s="2128">
        <v>8.4386311000000003</v>
      </c>
      <c r="AE48" s="2128">
        <v>8.2191161999999984</v>
      </c>
      <c r="AF48" s="2128">
        <v>8.0595835000000005</v>
      </c>
      <c r="AG48" s="2128">
        <v>8.7271173000000015</v>
      </c>
      <c r="AH48" s="2129">
        <v>96.746866600000004</v>
      </c>
      <c r="AI48" s="1335"/>
      <c r="AJ48" s="1047"/>
      <c r="AK48" s="1047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s="3" customFormat="1" ht="21.75" customHeight="1">
      <c r="A49" s="2140"/>
      <c r="B49" s="2141"/>
      <c r="C49" s="2142"/>
      <c r="D49" s="1208" t="s">
        <v>46</v>
      </c>
      <c r="E49" s="1209">
        <v>24.306388399999999</v>
      </c>
      <c r="F49" s="1209">
        <v>20.476600499999996</v>
      </c>
      <c r="G49" s="1209">
        <v>21.772231399999999</v>
      </c>
      <c r="H49" s="1209">
        <v>19.294951499999996</v>
      </c>
      <c r="I49" s="1209">
        <v>20.934655099999993</v>
      </c>
      <c r="J49" s="1209">
        <v>21.725114399999992</v>
      </c>
      <c r="K49" s="1209">
        <v>21.166799800000003</v>
      </c>
      <c r="L49" s="1209">
        <v>21.338633399999999</v>
      </c>
      <c r="M49" s="1209">
        <v>21.7126968</v>
      </c>
      <c r="N49" s="1209">
        <v>23.062802399999988</v>
      </c>
      <c r="O49" s="1209">
        <v>24.831033600000008</v>
      </c>
      <c r="P49" s="1209">
        <v>27.853634499999988</v>
      </c>
      <c r="Q49" s="1210">
        <f t="shared" si="0"/>
        <v>268.47554179999997</v>
      </c>
      <c r="R49" s="1161"/>
      <c r="S49" s="1047"/>
      <c r="T49" s="2125"/>
      <c r="U49" s="2126" t="s">
        <v>46</v>
      </c>
      <c r="V49" s="2127">
        <v>24.306388399999999</v>
      </c>
      <c r="W49" s="2128">
        <v>20.476600499999996</v>
      </c>
      <c r="X49" s="2128">
        <v>21.772231399999999</v>
      </c>
      <c r="Y49" s="2128">
        <v>19.294951499999996</v>
      </c>
      <c r="Z49" s="2128">
        <v>20.934655099999993</v>
      </c>
      <c r="AA49" s="2128">
        <v>21.725114399999992</v>
      </c>
      <c r="AB49" s="2128">
        <v>21.166799800000003</v>
      </c>
      <c r="AC49" s="2128">
        <v>21.338633399999999</v>
      </c>
      <c r="AD49" s="2128">
        <v>21.7126968</v>
      </c>
      <c r="AE49" s="2128">
        <v>23.062802399999988</v>
      </c>
      <c r="AF49" s="2128">
        <v>24.831033600000008</v>
      </c>
      <c r="AG49" s="2128">
        <v>27.853634499999988</v>
      </c>
      <c r="AH49" s="2129">
        <v>268.47554180000026</v>
      </c>
      <c r="AI49" s="1335"/>
      <c r="AJ49" s="1047"/>
      <c r="AK49" s="1047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s="3" customFormat="1" ht="21.75" customHeight="1">
      <c r="A50" s="2140"/>
      <c r="B50" s="2141"/>
      <c r="C50" s="2142"/>
      <c r="D50" s="1208" t="s">
        <v>47</v>
      </c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16"/>
      <c r="Q50" s="1210">
        <f t="shared" si="0"/>
        <v>0</v>
      </c>
      <c r="R50" s="1161"/>
      <c r="S50" s="1047"/>
      <c r="T50" s="2125"/>
      <c r="U50" s="2126" t="s">
        <v>47</v>
      </c>
      <c r="V50" s="2127"/>
      <c r="W50" s="2128"/>
      <c r="X50" s="2128"/>
      <c r="Y50" s="2128"/>
      <c r="Z50" s="2128"/>
      <c r="AA50" s="2128"/>
      <c r="AB50" s="2128"/>
      <c r="AC50" s="2128"/>
      <c r="AD50" s="2128"/>
      <c r="AE50" s="2128"/>
      <c r="AF50" s="2128"/>
      <c r="AG50" s="2128"/>
      <c r="AH50" s="2129"/>
      <c r="AI50" s="1335"/>
      <c r="AJ50" s="1047"/>
      <c r="AK50" s="1047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s="3" customFormat="1" ht="21.75" customHeight="1">
      <c r="A51" s="2140"/>
      <c r="B51" s="2143"/>
      <c r="C51" s="2144"/>
      <c r="D51" s="1211" t="s">
        <v>48</v>
      </c>
      <c r="E51" s="1212">
        <v>32.016354300000003</v>
      </c>
      <c r="F51" s="1212">
        <v>27.392647700000005</v>
      </c>
      <c r="G51" s="1212">
        <v>29.043097799999991</v>
      </c>
      <c r="H51" s="1212">
        <v>26.659187899999996</v>
      </c>
      <c r="I51" s="1212">
        <v>28.951976699999996</v>
      </c>
      <c r="J51" s="1212">
        <v>30.07000600000001</v>
      </c>
      <c r="K51" s="1212">
        <v>30.073168700000011</v>
      </c>
      <c r="L51" s="1212">
        <v>30.111353900000005</v>
      </c>
      <c r="M51" s="1212">
        <v>30.151327899999995</v>
      </c>
      <c r="N51" s="1212">
        <v>31.281918599999997</v>
      </c>
      <c r="O51" s="1212">
        <v>32.890617099999993</v>
      </c>
      <c r="P51" s="1219">
        <v>36.580751799999994</v>
      </c>
      <c r="Q51" s="1213">
        <f t="shared" si="0"/>
        <v>365.22240839999995</v>
      </c>
      <c r="R51" s="1161"/>
      <c r="S51" s="1047"/>
      <c r="T51" s="2134"/>
      <c r="U51" s="2135" t="s">
        <v>48</v>
      </c>
      <c r="V51" s="2136">
        <v>32.016354300000003</v>
      </c>
      <c r="W51" s="2137">
        <v>27.392647700000005</v>
      </c>
      <c r="X51" s="2137">
        <v>29.043097799999991</v>
      </c>
      <c r="Y51" s="2137">
        <v>26.659187899999996</v>
      </c>
      <c r="Z51" s="2137">
        <v>28.951976699999996</v>
      </c>
      <c r="AA51" s="2137">
        <v>30.07000600000001</v>
      </c>
      <c r="AB51" s="2137">
        <v>30.073168700000011</v>
      </c>
      <c r="AC51" s="2137">
        <v>30.111353900000005</v>
      </c>
      <c r="AD51" s="2137">
        <v>30.151327899999995</v>
      </c>
      <c r="AE51" s="2137">
        <v>31.281918599999997</v>
      </c>
      <c r="AF51" s="2137">
        <v>32.890617099999993</v>
      </c>
      <c r="AG51" s="2137">
        <v>36.580751799999994</v>
      </c>
      <c r="AH51" s="2138">
        <v>365.22240840000012</v>
      </c>
      <c r="AI51" s="1335"/>
      <c r="AJ51" s="1047"/>
      <c r="AK51" s="1047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s="3" customFormat="1" ht="21.75" customHeight="1">
      <c r="A52" s="2140"/>
      <c r="B52" s="2141">
        <v>13</v>
      </c>
      <c r="C52" s="2142" t="s">
        <v>263</v>
      </c>
      <c r="D52" s="1208" t="s">
        <v>45</v>
      </c>
      <c r="E52" s="1218"/>
      <c r="F52" s="1218"/>
      <c r="G52" s="1218"/>
      <c r="H52" s="1218"/>
      <c r="I52" s="1218"/>
      <c r="J52" s="1218"/>
      <c r="K52" s="1218"/>
      <c r="L52" s="1218"/>
      <c r="M52" s="1218"/>
      <c r="N52" s="1218"/>
      <c r="O52" s="1218"/>
      <c r="P52" s="1220"/>
      <c r="Q52" s="1210">
        <f t="shared" si="0"/>
        <v>0</v>
      </c>
      <c r="R52" s="1161"/>
      <c r="S52" s="1047"/>
      <c r="T52" s="2134" t="s">
        <v>263</v>
      </c>
      <c r="U52" s="2126" t="s">
        <v>45</v>
      </c>
      <c r="V52" s="2127"/>
      <c r="W52" s="2128"/>
      <c r="X52" s="2128"/>
      <c r="Y52" s="2128"/>
      <c r="Z52" s="2128"/>
      <c r="AA52" s="2128"/>
      <c r="AB52" s="2128"/>
      <c r="AC52" s="2128"/>
      <c r="AD52" s="2128"/>
      <c r="AE52" s="2128"/>
      <c r="AF52" s="2128"/>
      <c r="AG52" s="2128"/>
      <c r="AH52" s="2129"/>
      <c r="AI52" s="1335"/>
      <c r="AJ52" s="1047"/>
      <c r="AK52" s="1047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s="3" customFormat="1" ht="21.75" customHeight="1">
      <c r="A53" s="2140"/>
      <c r="B53" s="2141"/>
      <c r="C53" s="2142"/>
      <c r="D53" s="1208" t="s">
        <v>46</v>
      </c>
      <c r="E53" s="1218">
        <v>13.979364400000005</v>
      </c>
      <c r="F53" s="1218">
        <v>13.920620999999995</v>
      </c>
      <c r="G53" s="1218">
        <v>15.995842600000005</v>
      </c>
      <c r="H53" s="1218">
        <v>15.227755599999998</v>
      </c>
      <c r="I53" s="1218">
        <v>19.575047699999999</v>
      </c>
      <c r="J53" s="1218">
        <v>19.339858</v>
      </c>
      <c r="K53" s="1218">
        <v>21.738295699999995</v>
      </c>
      <c r="L53" s="1218">
        <v>28.921720299999993</v>
      </c>
      <c r="M53" s="1218">
        <v>29.597642700000009</v>
      </c>
      <c r="N53" s="1218">
        <v>30.490263800000001</v>
      </c>
      <c r="O53" s="1218">
        <v>32.418006399999989</v>
      </c>
      <c r="P53" s="1220">
        <v>33.557196900000008</v>
      </c>
      <c r="Q53" s="1210">
        <f t="shared" si="0"/>
        <v>274.76161510000003</v>
      </c>
      <c r="R53" s="1161"/>
      <c r="S53" s="1047"/>
      <c r="T53" s="2134"/>
      <c r="U53" s="2126" t="s">
        <v>46</v>
      </c>
      <c r="V53" s="2127">
        <v>13.979364400000005</v>
      </c>
      <c r="W53" s="2128">
        <v>13.920620999999995</v>
      </c>
      <c r="X53" s="2128">
        <v>15.995842600000005</v>
      </c>
      <c r="Y53" s="2128">
        <v>15.227755599999998</v>
      </c>
      <c r="Z53" s="2128">
        <v>19.575047699999999</v>
      </c>
      <c r="AA53" s="2128">
        <v>19.339858</v>
      </c>
      <c r="AB53" s="2128">
        <v>21.738295699999995</v>
      </c>
      <c r="AC53" s="2128">
        <v>28.921720299999993</v>
      </c>
      <c r="AD53" s="2128">
        <v>29.597642700000009</v>
      </c>
      <c r="AE53" s="2128">
        <v>30.490263800000001</v>
      </c>
      <c r="AF53" s="2128">
        <v>32.418006399999989</v>
      </c>
      <c r="AG53" s="2128">
        <v>33.557196900000008</v>
      </c>
      <c r="AH53" s="2129">
        <v>274.76161509999997</v>
      </c>
      <c r="AI53" s="1335"/>
      <c r="AJ53" s="1047"/>
      <c r="AK53" s="1047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s="3" customFormat="1" ht="21.75" customHeight="1">
      <c r="A54" s="2140"/>
      <c r="B54" s="2141"/>
      <c r="C54" s="2142"/>
      <c r="D54" s="1208" t="s">
        <v>47</v>
      </c>
      <c r="E54" s="1218">
        <v>0.16585460000000002</v>
      </c>
      <c r="F54" s="1218">
        <v>0.1759425</v>
      </c>
      <c r="G54" s="1218">
        <v>0.20327030000000001</v>
      </c>
      <c r="H54" s="1218">
        <v>0.1642189</v>
      </c>
      <c r="I54" s="1218">
        <v>0.2798851</v>
      </c>
      <c r="J54" s="1218">
        <v>0.26861790000000002</v>
      </c>
      <c r="K54" s="1218">
        <v>0.24950419999999998</v>
      </c>
      <c r="L54" s="1218">
        <v>0.22104689999999999</v>
      </c>
      <c r="M54" s="1218">
        <v>0.3100059</v>
      </c>
      <c r="N54" s="1218">
        <v>0.34524589999999999</v>
      </c>
      <c r="O54" s="1218">
        <v>0.33440629999999999</v>
      </c>
      <c r="P54" s="1220">
        <v>0.3915363</v>
      </c>
      <c r="Q54" s="1210">
        <f t="shared" si="0"/>
        <v>3.1095348</v>
      </c>
      <c r="R54" s="1161"/>
      <c r="S54" s="1047"/>
      <c r="T54" s="2125"/>
      <c r="U54" s="2126" t="s">
        <v>47</v>
      </c>
      <c r="V54" s="2127">
        <v>0.16585460000000002</v>
      </c>
      <c r="W54" s="2128">
        <v>0.1759425</v>
      </c>
      <c r="X54" s="2128">
        <v>0.20327030000000001</v>
      </c>
      <c r="Y54" s="2128">
        <v>0.1642189</v>
      </c>
      <c r="Z54" s="2128">
        <v>0.2798851</v>
      </c>
      <c r="AA54" s="2128">
        <v>0.26861790000000002</v>
      </c>
      <c r="AB54" s="2128">
        <v>0.24950419999999998</v>
      </c>
      <c r="AC54" s="2128">
        <v>0.22104689999999999</v>
      </c>
      <c r="AD54" s="2128">
        <v>0.3100059</v>
      </c>
      <c r="AE54" s="2128">
        <v>0.34524589999999999</v>
      </c>
      <c r="AF54" s="2128">
        <v>0.33440629999999999</v>
      </c>
      <c r="AG54" s="2128">
        <v>0.3915363</v>
      </c>
      <c r="AH54" s="2129">
        <v>3.1095347999999996</v>
      </c>
      <c r="AI54" s="1335"/>
      <c r="AJ54" s="1047"/>
      <c r="AK54" s="1047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s="3" customFormat="1" ht="21.75" customHeight="1">
      <c r="A55" s="2140"/>
      <c r="B55" s="2143"/>
      <c r="C55" s="2144"/>
      <c r="D55" s="1211" t="s">
        <v>48</v>
      </c>
      <c r="E55" s="1212">
        <v>14.145219000000003</v>
      </c>
      <c r="F55" s="1212">
        <v>14.096563499999998</v>
      </c>
      <c r="G55" s="1212">
        <v>16.199112899999999</v>
      </c>
      <c r="H55" s="1212">
        <v>15.3919745</v>
      </c>
      <c r="I55" s="1212">
        <v>19.85493279999999</v>
      </c>
      <c r="J55" s="1212">
        <v>19.608475899999991</v>
      </c>
      <c r="K55" s="1212">
        <v>21.987799900000013</v>
      </c>
      <c r="L55" s="1212">
        <v>29.142767200000005</v>
      </c>
      <c r="M55" s="1212">
        <v>29.907648599999987</v>
      </c>
      <c r="N55" s="1212">
        <v>30.835509700000006</v>
      </c>
      <c r="O55" s="1212">
        <v>32.752412700000001</v>
      </c>
      <c r="P55" s="1219">
        <v>33.948733199999992</v>
      </c>
      <c r="Q55" s="1213">
        <f t="shared" si="0"/>
        <v>277.87114989999998</v>
      </c>
      <c r="R55" s="1161"/>
      <c r="S55" s="1047"/>
      <c r="T55" s="2134"/>
      <c r="U55" s="2135" t="s">
        <v>48</v>
      </c>
      <c r="V55" s="2136">
        <v>14.145219000000003</v>
      </c>
      <c r="W55" s="2137">
        <v>14.096563499999998</v>
      </c>
      <c r="X55" s="2137">
        <v>16.199112899999999</v>
      </c>
      <c r="Y55" s="2137">
        <v>15.3919745</v>
      </c>
      <c r="Z55" s="2137">
        <v>19.85493279999999</v>
      </c>
      <c r="AA55" s="2137">
        <v>19.608475899999991</v>
      </c>
      <c r="AB55" s="2137">
        <v>21.987799900000013</v>
      </c>
      <c r="AC55" s="2137">
        <v>29.142767200000005</v>
      </c>
      <c r="AD55" s="2137">
        <v>29.907648599999987</v>
      </c>
      <c r="AE55" s="2137">
        <v>30.835509700000006</v>
      </c>
      <c r="AF55" s="2137">
        <v>32.752412700000001</v>
      </c>
      <c r="AG55" s="2137">
        <v>33.948733199999992</v>
      </c>
      <c r="AH55" s="2138">
        <v>277.87114989999969</v>
      </c>
      <c r="AI55" s="1335"/>
      <c r="AJ55" s="1047"/>
      <c r="AK55" s="1047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s="3" customFormat="1" ht="21.75" customHeight="1">
      <c r="A56" s="2140"/>
      <c r="B56" s="2141">
        <v>14</v>
      </c>
      <c r="C56" s="2142" t="s">
        <v>30</v>
      </c>
      <c r="D56" s="1208" t="s">
        <v>45</v>
      </c>
      <c r="E56" s="1221"/>
      <c r="F56" s="1221"/>
      <c r="G56" s="1221"/>
      <c r="H56" s="1221"/>
      <c r="I56" s="1221"/>
      <c r="J56" s="1221"/>
      <c r="K56" s="1221"/>
      <c r="L56" s="1221"/>
      <c r="M56" s="1221"/>
      <c r="N56" s="1221"/>
      <c r="O56" s="1221"/>
      <c r="P56" s="1221"/>
      <c r="Q56" s="1210">
        <f t="shared" ref="Q56:Q59" si="1">SUM(E56:P56)</f>
        <v>0</v>
      </c>
      <c r="R56" s="1161"/>
      <c r="S56" s="1047"/>
      <c r="T56" s="2134" t="s">
        <v>30</v>
      </c>
      <c r="U56" s="2126" t="s">
        <v>45</v>
      </c>
      <c r="V56" s="2127"/>
      <c r="W56" s="2128"/>
      <c r="X56" s="2128"/>
      <c r="Y56" s="2128"/>
      <c r="Z56" s="2128"/>
      <c r="AA56" s="2128"/>
      <c r="AB56" s="2128"/>
      <c r="AC56" s="2128"/>
      <c r="AD56" s="2128"/>
      <c r="AE56" s="2128"/>
      <c r="AF56" s="2128"/>
      <c r="AG56" s="2128"/>
      <c r="AH56" s="2129"/>
      <c r="AI56" s="1335"/>
      <c r="AJ56" s="1047"/>
      <c r="AK56" s="1047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s="3" customFormat="1" ht="21.75" customHeight="1">
      <c r="A57" s="2140"/>
      <c r="B57" s="2141"/>
      <c r="C57" s="2142"/>
      <c r="D57" s="1208" t="s">
        <v>46</v>
      </c>
      <c r="E57" s="1221"/>
      <c r="F57" s="1221"/>
      <c r="G57" s="1221"/>
      <c r="H57" s="1221"/>
      <c r="I57" s="1221"/>
      <c r="J57" s="1221"/>
      <c r="K57" s="1221"/>
      <c r="L57" s="1221"/>
      <c r="M57" s="1221"/>
      <c r="N57" s="1221">
        <v>0.1384145</v>
      </c>
      <c r="O57" s="1221">
        <v>0.12898580000000001</v>
      </c>
      <c r="P57" s="1221">
        <v>0.1364677</v>
      </c>
      <c r="Q57" s="1210">
        <f t="shared" si="1"/>
        <v>0.403868</v>
      </c>
      <c r="R57" s="1161"/>
      <c r="S57" s="1047"/>
      <c r="T57" s="2134"/>
      <c r="U57" s="2126" t="s">
        <v>46</v>
      </c>
      <c r="V57" s="2127"/>
      <c r="W57" s="2128"/>
      <c r="X57" s="2128"/>
      <c r="Y57" s="2128"/>
      <c r="Z57" s="2128"/>
      <c r="AA57" s="2128"/>
      <c r="AB57" s="2128"/>
      <c r="AC57" s="2128"/>
      <c r="AD57" s="2128"/>
      <c r="AE57" s="2128">
        <v>0.1384145</v>
      </c>
      <c r="AF57" s="2128">
        <v>0.12898580000000001</v>
      </c>
      <c r="AG57" s="2128">
        <v>0.1364677</v>
      </c>
      <c r="AH57" s="2129">
        <v>0.403868</v>
      </c>
      <c r="AI57" s="1335"/>
      <c r="AJ57" s="1047"/>
      <c r="AK57" s="1047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s="3" customFormat="1" ht="21.75" customHeight="1">
      <c r="A58" s="2140"/>
      <c r="B58" s="2141"/>
      <c r="C58" s="2142"/>
      <c r="D58" s="1208" t="s">
        <v>47</v>
      </c>
      <c r="E58" s="1221"/>
      <c r="F58" s="1221"/>
      <c r="G58" s="1221"/>
      <c r="H58" s="1221"/>
      <c r="I58" s="1221"/>
      <c r="J58" s="1221"/>
      <c r="K58" s="1221"/>
      <c r="L58" s="1221"/>
      <c r="M58" s="1221"/>
      <c r="N58" s="1221"/>
      <c r="O58" s="1221"/>
      <c r="P58" s="1222"/>
      <c r="Q58" s="1210">
        <f t="shared" si="1"/>
        <v>0</v>
      </c>
      <c r="R58" s="1161"/>
      <c r="S58" s="1047"/>
      <c r="T58" s="2125"/>
      <c r="U58" s="2126" t="s">
        <v>47</v>
      </c>
      <c r="V58" s="1335"/>
      <c r="W58" s="1335"/>
      <c r="X58" s="1335"/>
      <c r="Y58" s="1335"/>
      <c r="Z58" s="1335"/>
      <c r="AA58" s="1335"/>
      <c r="AB58" s="1335"/>
      <c r="AC58" s="1335"/>
      <c r="AD58" s="1335"/>
      <c r="AE58" s="1335"/>
      <c r="AF58" s="1335"/>
      <c r="AG58" s="1335"/>
      <c r="AH58" s="1335"/>
      <c r="AI58" s="1335"/>
      <c r="AJ58" s="1047"/>
      <c r="AK58" s="1047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s="3" customFormat="1" ht="21.75" customHeight="1">
      <c r="A59" s="2140"/>
      <c r="B59" s="2143"/>
      <c r="C59" s="2146"/>
      <c r="D59" s="1211" t="s">
        <v>48</v>
      </c>
      <c r="E59" s="1212"/>
      <c r="F59" s="1212"/>
      <c r="G59" s="1212"/>
      <c r="H59" s="1212"/>
      <c r="I59" s="1212"/>
      <c r="J59" s="1212"/>
      <c r="K59" s="1212"/>
      <c r="L59" s="1212"/>
      <c r="M59" s="1212"/>
      <c r="N59" s="1212">
        <v>0.1384145</v>
      </c>
      <c r="O59" s="1212">
        <v>0.12898580000000001</v>
      </c>
      <c r="P59" s="1219">
        <v>0.1364677</v>
      </c>
      <c r="Q59" s="1213">
        <f t="shared" si="1"/>
        <v>0.403868</v>
      </c>
      <c r="R59" s="1161"/>
      <c r="S59" s="1047"/>
      <c r="T59" s="2134"/>
      <c r="U59" s="2135" t="s">
        <v>48</v>
      </c>
      <c r="V59" s="2136"/>
      <c r="W59" s="2137"/>
      <c r="X59" s="2137"/>
      <c r="Y59" s="2137"/>
      <c r="Z59" s="2137"/>
      <c r="AA59" s="2137"/>
      <c r="AB59" s="2137"/>
      <c r="AC59" s="2137"/>
      <c r="AD59" s="2137"/>
      <c r="AE59" s="2137">
        <v>0.1384145</v>
      </c>
      <c r="AF59" s="2137">
        <v>0.12898580000000001</v>
      </c>
      <c r="AG59" s="2137">
        <v>0.1364677</v>
      </c>
      <c r="AH59" s="2138">
        <v>0.403868</v>
      </c>
      <c r="AI59" s="1335"/>
      <c r="AJ59" s="1047"/>
      <c r="AK59" s="1047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ht="21.75" customHeight="1">
      <c r="A60" s="2140"/>
      <c r="B60" s="2141">
        <v>15</v>
      </c>
      <c r="C60" s="2142" t="s">
        <v>32</v>
      </c>
      <c r="D60" s="1208" t="s">
        <v>45</v>
      </c>
      <c r="E60" s="1221">
        <v>0.9944464999999999</v>
      </c>
      <c r="F60" s="1221">
        <v>0.9183321000000001</v>
      </c>
      <c r="G60" s="1221">
        <v>1.0730743</v>
      </c>
      <c r="H60" s="1221">
        <v>1.0569085999999999</v>
      </c>
      <c r="I60" s="1221">
        <v>1.0647367999999999</v>
      </c>
      <c r="J60" s="1221">
        <v>1.0428028</v>
      </c>
      <c r="K60" s="1221">
        <v>1.0902003</v>
      </c>
      <c r="L60" s="1221">
        <v>1.1164924999999999</v>
      </c>
      <c r="M60" s="1221">
        <v>1.1496630999999999</v>
      </c>
      <c r="N60" s="1221">
        <v>1.1935067999999998</v>
      </c>
      <c r="O60" s="1221">
        <v>1.1391943</v>
      </c>
      <c r="P60" s="1221">
        <v>1.2150591000000002</v>
      </c>
      <c r="Q60" s="1210">
        <f t="shared" ref="Q60:Q63" si="2">SUM(E60:P60)</f>
        <v>13.0544172</v>
      </c>
      <c r="R60" s="1161"/>
      <c r="T60" s="2134" t="s">
        <v>32</v>
      </c>
      <c r="U60" s="2126" t="s">
        <v>45</v>
      </c>
      <c r="V60" s="2127">
        <v>0.9944464999999999</v>
      </c>
      <c r="W60" s="2128">
        <v>0.9183321000000001</v>
      </c>
      <c r="X60" s="2128">
        <v>1.0730743</v>
      </c>
      <c r="Y60" s="2128">
        <v>1.0569085999999999</v>
      </c>
      <c r="Z60" s="2128">
        <v>1.0647367999999999</v>
      </c>
      <c r="AA60" s="2128">
        <v>1.0428028</v>
      </c>
      <c r="AB60" s="2128">
        <v>1.0902003</v>
      </c>
      <c r="AC60" s="2128">
        <v>1.1164924999999999</v>
      </c>
      <c r="AD60" s="2128">
        <v>1.1496630999999999</v>
      </c>
      <c r="AE60" s="2128">
        <v>1.1935067999999998</v>
      </c>
      <c r="AF60" s="2128">
        <v>1.1391943</v>
      </c>
      <c r="AG60" s="2128">
        <v>1.2150591000000002</v>
      </c>
      <c r="AH60" s="2129">
        <v>13.0544172</v>
      </c>
      <c r="AI60" s="2147"/>
    </row>
    <row r="61" spans="1:98" ht="21.75" customHeight="1">
      <c r="A61" s="2140"/>
      <c r="B61" s="2141"/>
      <c r="C61" s="2142"/>
      <c r="D61" s="1208" t="s">
        <v>46</v>
      </c>
      <c r="E61" s="1221">
        <v>12.171849699999997</v>
      </c>
      <c r="F61" s="1221">
        <v>11.438538199999998</v>
      </c>
      <c r="G61" s="1221">
        <v>13.068851699999991</v>
      </c>
      <c r="H61" s="1221">
        <v>12.542421700000006</v>
      </c>
      <c r="I61" s="1221">
        <v>13.009327499999999</v>
      </c>
      <c r="J61" s="1221">
        <v>13.2256885</v>
      </c>
      <c r="K61" s="1221">
        <v>13.380075000000001</v>
      </c>
      <c r="L61" s="1221">
        <v>13.804365200000001</v>
      </c>
      <c r="M61" s="1221">
        <v>13.747429300000002</v>
      </c>
      <c r="N61" s="1221">
        <v>14.098962399999996</v>
      </c>
      <c r="O61" s="1221">
        <v>14.088289699999997</v>
      </c>
      <c r="P61" s="1221">
        <v>14.1451546</v>
      </c>
      <c r="Q61" s="1210">
        <f t="shared" si="2"/>
        <v>158.72095350000001</v>
      </c>
      <c r="R61" s="1161"/>
      <c r="T61" s="2125"/>
      <c r="U61" s="2126" t="s">
        <v>46</v>
      </c>
      <c r="V61" s="2127">
        <v>12.171849699999997</v>
      </c>
      <c r="W61" s="2128">
        <v>11.438538199999998</v>
      </c>
      <c r="X61" s="2128">
        <v>13.068851699999991</v>
      </c>
      <c r="Y61" s="2128">
        <v>12.542421700000006</v>
      </c>
      <c r="Z61" s="2128">
        <v>13.009327499999999</v>
      </c>
      <c r="AA61" s="2128">
        <v>13.2256885</v>
      </c>
      <c r="AB61" s="2128">
        <v>13.380075000000001</v>
      </c>
      <c r="AC61" s="2128">
        <v>13.804365200000001</v>
      </c>
      <c r="AD61" s="2128">
        <v>13.747429300000002</v>
      </c>
      <c r="AE61" s="2128">
        <v>14.098962399999996</v>
      </c>
      <c r="AF61" s="2128">
        <v>14.088289699999997</v>
      </c>
      <c r="AG61" s="2128">
        <v>14.1451546</v>
      </c>
      <c r="AH61" s="2129">
        <v>158.72095350000006</v>
      </c>
      <c r="AI61" s="2147"/>
    </row>
    <row r="62" spans="1:98" ht="21.75" customHeight="1">
      <c r="A62" s="2140"/>
      <c r="B62" s="2141"/>
      <c r="C62" s="2142"/>
      <c r="D62" s="1208" t="s">
        <v>47</v>
      </c>
      <c r="E62" s="1221"/>
      <c r="F62" s="1221"/>
      <c r="G62" s="1221"/>
      <c r="H62" s="1221"/>
      <c r="I62" s="1221"/>
      <c r="J62" s="1221"/>
      <c r="K62" s="1221"/>
      <c r="L62" s="1221"/>
      <c r="M62" s="1221"/>
      <c r="N62" s="1221"/>
      <c r="O62" s="1221"/>
      <c r="P62" s="1222"/>
      <c r="Q62" s="1210">
        <f t="shared" si="2"/>
        <v>0</v>
      </c>
      <c r="R62" s="1161"/>
      <c r="T62" s="2125"/>
      <c r="U62" s="2126" t="s">
        <v>47</v>
      </c>
      <c r="V62" s="2127"/>
      <c r="W62" s="2128"/>
      <c r="X62" s="2128"/>
      <c r="Y62" s="2128"/>
      <c r="Z62" s="2128"/>
      <c r="AA62" s="2128"/>
      <c r="AB62" s="2128"/>
      <c r="AC62" s="2128"/>
      <c r="AD62" s="2128"/>
      <c r="AE62" s="2128"/>
      <c r="AF62" s="2128"/>
      <c r="AG62" s="2128"/>
      <c r="AH62" s="2129"/>
      <c r="AI62" s="2147"/>
    </row>
    <row r="63" spans="1:98" ht="21.75" customHeight="1">
      <c r="A63" s="2140"/>
      <c r="B63" s="2143"/>
      <c r="C63" s="2146"/>
      <c r="D63" s="1211" t="s">
        <v>48</v>
      </c>
      <c r="E63" s="1212">
        <v>13.166296199999998</v>
      </c>
      <c r="F63" s="1212">
        <v>12.356870299999997</v>
      </c>
      <c r="G63" s="1212">
        <v>14.141925999999991</v>
      </c>
      <c r="H63" s="1212">
        <v>13.599330300000004</v>
      </c>
      <c r="I63" s="1212">
        <v>14.0740643</v>
      </c>
      <c r="J63" s="1212">
        <v>14.268491300000001</v>
      </c>
      <c r="K63" s="1212">
        <v>14.470275300000003</v>
      </c>
      <c r="L63" s="1212">
        <v>14.920857700000003</v>
      </c>
      <c r="M63" s="1212">
        <v>14.8970924</v>
      </c>
      <c r="N63" s="1212">
        <v>15.292469199999998</v>
      </c>
      <c r="O63" s="1212">
        <v>15.227483999999997</v>
      </c>
      <c r="P63" s="1219">
        <v>15.360213699999999</v>
      </c>
      <c r="Q63" s="1213">
        <f t="shared" si="2"/>
        <v>171.7753707</v>
      </c>
      <c r="R63" s="1161"/>
      <c r="T63" s="2125"/>
      <c r="U63" s="2126" t="s">
        <v>48</v>
      </c>
      <c r="V63" s="2127">
        <v>13.166296199999998</v>
      </c>
      <c r="W63" s="2128">
        <v>12.356870299999997</v>
      </c>
      <c r="X63" s="2128">
        <v>14.141925999999991</v>
      </c>
      <c r="Y63" s="2128">
        <v>13.599330300000004</v>
      </c>
      <c r="Z63" s="2128">
        <v>14.0740643</v>
      </c>
      <c r="AA63" s="2128">
        <v>14.268491300000001</v>
      </c>
      <c r="AB63" s="2128">
        <v>14.470275300000003</v>
      </c>
      <c r="AC63" s="2128">
        <v>14.920857700000003</v>
      </c>
      <c r="AD63" s="2128">
        <v>14.8970924</v>
      </c>
      <c r="AE63" s="2128">
        <v>15.292469199999998</v>
      </c>
      <c r="AF63" s="2128">
        <v>15.227483999999997</v>
      </c>
      <c r="AG63" s="2128">
        <v>15.360213699999999</v>
      </c>
      <c r="AH63" s="2129">
        <v>171.7753707</v>
      </c>
      <c r="AI63" s="2147"/>
    </row>
    <row r="64" spans="1:98" ht="21.75" customHeight="1">
      <c r="A64" s="2140"/>
      <c r="B64" s="1811" t="s">
        <v>175</v>
      </c>
      <c r="C64" s="1812"/>
      <c r="D64" s="1223" t="s">
        <v>45</v>
      </c>
      <c r="E64" s="1224">
        <f>SUMIF($D$4:$D$63,D64,E4:E63)</f>
        <v>27.070485599999998</v>
      </c>
      <c r="F64" s="1224">
        <f>SUMIF($D$4:$D$63,$D$64,F4:F63)</f>
        <v>24.694528099999999</v>
      </c>
      <c r="G64" s="1224">
        <f t="shared" ref="G64:P64" si="3">SUMIF($D$4:$D$63,$D$64,G4:G63)</f>
        <v>25.934426100000003</v>
      </c>
      <c r="H64" s="1224">
        <f t="shared" si="3"/>
        <v>24.214055500000001</v>
      </c>
      <c r="I64" s="1224">
        <f t="shared" si="3"/>
        <v>25.811830599999997</v>
      </c>
      <c r="J64" s="1224">
        <f t="shared" si="3"/>
        <v>25.899116300000003</v>
      </c>
      <c r="K64" s="1224">
        <f t="shared" si="3"/>
        <v>26.886686400000002</v>
      </c>
      <c r="L64" s="1224">
        <f t="shared" si="3"/>
        <v>27.205201199999998</v>
      </c>
      <c r="M64" s="1224">
        <f t="shared" si="3"/>
        <v>26.4080683</v>
      </c>
      <c r="N64" s="1224">
        <f t="shared" si="3"/>
        <v>25.139942499999997</v>
      </c>
      <c r="O64" s="1224">
        <f t="shared" si="3"/>
        <v>27.322143099999998</v>
      </c>
      <c r="P64" s="1224">
        <f t="shared" si="3"/>
        <v>27.260112900000006</v>
      </c>
      <c r="Q64" s="1210">
        <f>SUM(E64:P64)</f>
        <v>313.8465966</v>
      </c>
      <c r="R64" s="1161"/>
      <c r="T64" s="2148" t="s">
        <v>48</v>
      </c>
      <c r="U64" s="2149" t="s">
        <v>45</v>
      </c>
      <c r="V64" s="2150">
        <v>27.070485599999998</v>
      </c>
      <c r="W64" s="2151">
        <v>24.694528099999999</v>
      </c>
      <c r="X64" s="2151">
        <v>25.934426100000003</v>
      </c>
      <c r="Y64" s="2151">
        <v>24.214055499999997</v>
      </c>
      <c r="Z64" s="2151">
        <v>25.811830599999997</v>
      </c>
      <c r="AA64" s="2151">
        <v>25.899116299999996</v>
      </c>
      <c r="AB64" s="2151">
        <v>26.886686400000006</v>
      </c>
      <c r="AC64" s="2151">
        <v>27.205201200000001</v>
      </c>
      <c r="AD64" s="2151">
        <v>26.408068300000004</v>
      </c>
      <c r="AE64" s="2151">
        <v>25.139942499999997</v>
      </c>
      <c r="AF64" s="2151">
        <v>27.322143099999998</v>
      </c>
      <c r="AG64" s="2151">
        <v>27.260112900000006</v>
      </c>
      <c r="AH64" s="2152">
        <v>313.84659659999988</v>
      </c>
      <c r="AI64" s="2147"/>
    </row>
    <row r="65" spans="1:35" ht="21.75" customHeight="1">
      <c r="A65" s="2140"/>
      <c r="B65" s="1811"/>
      <c r="C65" s="1812"/>
      <c r="D65" s="1223" t="s">
        <v>46</v>
      </c>
      <c r="E65" s="1224">
        <f>SUMIF($D$4:$D$63,$D$65,E4:E63)</f>
        <v>310.45876370000008</v>
      </c>
      <c r="F65" s="1224">
        <f t="shared" ref="F65:P65" si="4">SUMIF($D$4:$D$63,$D$65,F4:F63)</f>
        <v>287.64812970000003</v>
      </c>
      <c r="G65" s="1224">
        <f t="shared" si="4"/>
        <v>314.98337670000006</v>
      </c>
      <c r="H65" s="1224">
        <f t="shared" si="4"/>
        <v>282.54206070000009</v>
      </c>
      <c r="I65" s="1224">
        <f t="shared" si="4"/>
        <v>306.13238670000004</v>
      </c>
      <c r="J65" s="1224">
        <f t="shared" si="4"/>
        <v>290.73745100000002</v>
      </c>
      <c r="K65" s="1224">
        <f t="shared" si="4"/>
        <v>290.9332402</v>
      </c>
      <c r="L65" s="1224">
        <f t="shared" si="4"/>
        <v>301.87390270000009</v>
      </c>
      <c r="M65" s="1224">
        <f t="shared" si="4"/>
        <v>303.94989479999992</v>
      </c>
      <c r="N65" s="1224">
        <f t="shared" si="4"/>
        <v>318.86089350000003</v>
      </c>
      <c r="O65" s="1224">
        <f t="shared" si="4"/>
        <v>336.05253130000028</v>
      </c>
      <c r="P65" s="1224">
        <f t="shared" si="4"/>
        <v>353.17437089999999</v>
      </c>
      <c r="Q65" s="1210">
        <f>SUM(E65:P65)</f>
        <v>3697.3470019000006</v>
      </c>
      <c r="R65" s="1161"/>
      <c r="T65" s="2148"/>
      <c r="U65" s="2149" t="s">
        <v>46</v>
      </c>
      <c r="V65" s="2150">
        <v>310.45876370000013</v>
      </c>
      <c r="W65" s="2151">
        <v>287.64812970000003</v>
      </c>
      <c r="X65" s="2151">
        <v>314.98337669999984</v>
      </c>
      <c r="Y65" s="2151">
        <v>282.54206069999981</v>
      </c>
      <c r="Z65" s="2151">
        <v>306.13238669999993</v>
      </c>
      <c r="AA65" s="2151">
        <v>290.73745100000008</v>
      </c>
      <c r="AB65" s="2151">
        <v>290.9332402</v>
      </c>
      <c r="AC65" s="2151">
        <v>301.87390270000003</v>
      </c>
      <c r="AD65" s="2151">
        <v>303.94989480000027</v>
      </c>
      <c r="AE65" s="2151">
        <v>318.86089350000037</v>
      </c>
      <c r="AF65" s="2151">
        <v>336.05253130000028</v>
      </c>
      <c r="AG65" s="2151">
        <v>353.17437090000038</v>
      </c>
      <c r="AH65" s="2152">
        <v>3697.3470018999956</v>
      </c>
      <c r="AI65" s="2147"/>
    </row>
    <row r="66" spans="1:35" ht="21.75" customHeight="1" thickBot="1">
      <c r="A66" s="2140"/>
      <c r="B66" s="1813"/>
      <c r="C66" s="1814"/>
      <c r="D66" s="1225" t="s">
        <v>47</v>
      </c>
      <c r="E66" s="1228">
        <f>SUMIF($D$4:$D$63,$D$66,E4:E63)</f>
        <v>0.26674810000000004</v>
      </c>
      <c r="F66" s="1226">
        <f t="shared" ref="F66:P66" si="5">SUMIF($D$4:$D$63,$D$66,F4:F63)</f>
        <v>0.2668238</v>
      </c>
      <c r="G66" s="1226">
        <f t="shared" si="5"/>
        <v>0.30254370000000003</v>
      </c>
      <c r="H66" s="1226">
        <f t="shared" si="5"/>
        <v>0.2542664</v>
      </c>
      <c r="I66" s="1226">
        <f t="shared" si="5"/>
        <v>0.36988909999999997</v>
      </c>
      <c r="J66" s="1226">
        <f t="shared" si="5"/>
        <v>0.35177069999999999</v>
      </c>
      <c r="K66" s="1226">
        <f t="shared" si="5"/>
        <v>0.33425329999999998</v>
      </c>
      <c r="L66" s="1226">
        <f t="shared" si="5"/>
        <v>0.30194500000000002</v>
      </c>
      <c r="M66" s="1226">
        <f t="shared" si="5"/>
        <v>0.3958121</v>
      </c>
      <c r="N66" s="1226">
        <f t="shared" si="5"/>
        <v>0.43657199999999996</v>
      </c>
      <c r="O66" s="1226">
        <f t="shared" si="5"/>
        <v>0.42962509999999998</v>
      </c>
      <c r="P66" s="1226">
        <f t="shared" si="5"/>
        <v>0.49307879999999998</v>
      </c>
      <c r="Q66" s="1227">
        <f>SUM(E66:P66)</f>
        <v>4.2033280999999993</v>
      </c>
      <c r="R66" s="1161"/>
      <c r="T66" s="2148"/>
      <c r="U66" s="2149" t="s">
        <v>47</v>
      </c>
      <c r="V66" s="2150">
        <v>0.26674809999999999</v>
      </c>
      <c r="W66" s="2151">
        <v>0.2668238</v>
      </c>
      <c r="X66" s="2151">
        <v>0.30254370000000003</v>
      </c>
      <c r="Y66" s="2151">
        <v>0.2542664</v>
      </c>
      <c r="Z66" s="2151">
        <v>0.36988910000000003</v>
      </c>
      <c r="AA66" s="2151">
        <v>0.35177069999999999</v>
      </c>
      <c r="AB66" s="2151">
        <v>0.33425329999999998</v>
      </c>
      <c r="AC66" s="2151">
        <v>0.30194500000000002</v>
      </c>
      <c r="AD66" s="2151">
        <v>0.3958121</v>
      </c>
      <c r="AE66" s="2151">
        <v>0.43657199999999996</v>
      </c>
      <c r="AF66" s="2151">
        <v>0.42962510000000004</v>
      </c>
      <c r="AG66" s="2151">
        <v>0.49307879999999998</v>
      </c>
      <c r="AH66" s="2152">
        <v>4.2033280999999985</v>
      </c>
      <c r="AI66" s="2147"/>
    </row>
    <row r="67" spans="1:35" ht="27" customHeight="1" thickBot="1">
      <c r="A67" s="2140"/>
      <c r="B67" s="1815" t="s">
        <v>48</v>
      </c>
      <c r="C67" s="1816"/>
      <c r="D67" s="1817"/>
      <c r="E67" s="1226">
        <f t="shared" ref="E67:Q67" si="6">SUM(E64:E66)</f>
        <v>337.79599740000003</v>
      </c>
      <c r="F67" s="1228">
        <f t="shared" si="6"/>
        <v>312.60948160000004</v>
      </c>
      <c r="G67" s="1228">
        <f t="shared" si="6"/>
        <v>341.22034650000006</v>
      </c>
      <c r="H67" s="1228">
        <f t="shared" si="6"/>
        <v>307.01038260000007</v>
      </c>
      <c r="I67" s="1228">
        <f t="shared" si="6"/>
        <v>332.31410640000007</v>
      </c>
      <c r="J67" s="1228">
        <f t="shared" si="6"/>
        <v>316.988338</v>
      </c>
      <c r="K67" s="1228">
        <f t="shared" si="6"/>
        <v>318.15417990000003</v>
      </c>
      <c r="L67" s="1228">
        <f t="shared" si="6"/>
        <v>329.38104890000005</v>
      </c>
      <c r="M67" s="1228">
        <f t="shared" si="6"/>
        <v>330.75377519999995</v>
      </c>
      <c r="N67" s="1228">
        <f t="shared" si="6"/>
        <v>344.43740800000006</v>
      </c>
      <c r="O67" s="1228">
        <f t="shared" si="6"/>
        <v>363.8042995000003</v>
      </c>
      <c r="P67" s="1229">
        <f t="shared" si="6"/>
        <v>380.92756259999999</v>
      </c>
      <c r="Q67" s="1230">
        <f t="shared" si="6"/>
        <v>4015.3969266000004</v>
      </c>
      <c r="R67" s="1161"/>
      <c r="T67" s="2148"/>
      <c r="U67" s="2149" t="s">
        <v>48</v>
      </c>
      <c r="V67" s="2150">
        <v>337.79599739999941</v>
      </c>
      <c r="W67" s="2151">
        <v>312.60948160000021</v>
      </c>
      <c r="X67" s="2151">
        <v>341.22034649999983</v>
      </c>
      <c r="Y67" s="2151">
        <v>307.0103825999999</v>
      </c>
      <c r="Z67" s="2151">
        <v>332.31410640000058</v>
      </c>
      <c r="AA67" s="2151">
        <v>316.98833799999989</v>
      </c>
      <c r="AB67" s="2151">
        <v>318.15417989999986</v>
      </c>
      <c r="AC67" s="2151">
        <v>329.38104889999971</v>
      </c>
      <c r="AD67" s="2151">
        <v>330.75377519999967</v>
      </c>
      <c r="AE67" s="2151">
        <v>344.43740799999995</v>
      </c>
      <c r="AF67" s="2151">
        <v>363.80429950000024</v>
      </c>
      <c r="AG67" s="2151">
        <v>380.92756260000021</v>
      </c>
      <c r="AH67" s="2152">
        <v>4015.3969266000108</v>
      </c>
      <c r="AI67" s="2153">
        <f>+Q67-AH67</f>
        <v>-1.0459189070388675E-11</v>
      </c>
    </row>
    <row r="68" spans="1:35">
      <c r="A68" s="2140"/>
      <c r="B68" s="2154"/>
      <c r="C68" s="2154"/>
      <c r="D68" s="2140"/>
      <c r="E68" s="2155"/>
      <c r="F68" s="2155"/>
      <c r="G68" s="2155"/>
      <c r="H68" s="2155"/>
      <c r="I68" s="2155"/>
      <c r="J68" s="2155"/>
      <c r="K68" s="2155"/>
      <c r="L68" s="2155"/>
      <c r="M68" s="2155"/>
      <c r="N68" s="2155"/>
      <c r="O68" s="2155"/>
      <c r="P68" s="2155"/>
      <c r="Q68" s="2155"/>
      <c r="R68" s="1161"/>
    </row>
    <row r="69" spans="1:35">
      <c r="A69" s="2140"/>
      <c r="B69" s="2140"/>
      <c r="C69" s="2140"/>
      <c r="D69" s="2140"/>
      <c r="E69" s="2156"/>
      <c r="F69" s="2156"/>
      <c r="G69" s="2156"/>
      <c r="H69" s="2156"/>
      <c r="I69" s="2156"/>
      <c r="J69" s="2156"/>
      <c r="K69" s="2156"/>
      <c r="L69" s="2156"/>
      <c r="M69" s="2156"/>
      <c r="N69" s="2156"/>
      <c r="O69" s="2156"/>
      <c r="P69" s="2156"/>
      <c r="Q69" s="2156"/>
      <c r="R69" s="2157"/>
    </row>
    <row r="70" spans="1:35" ht="18.75" customHeight="1">
      <c r="A70" s="2140"/>
      <c r="B70" s="2140"/>
      <c r="C70" s="2140"/>
      <c r="D70" s="2140"/>
      <c r="E70" s="2140"/>
      <c r="F70" s="2140"/>
      <c r="G70" s="2140"/>
      <c r="H70" s="2140"/>
      <c r="I70" s="2140"/>
      <c r="J70" s="2140"/>
      <c r="K70" s="2140"/>
      <c r="L70" s="2140"/>
      <c r="M70" s="2140"/>
      <c r="N70" s="2140"/>
      <c r="O70" s="2140"/>
      <c r="P70" s="2140"/>
      <c r="Q70" s="2140"/>
      <c r="AH70" s="1335"/>
      <c r="AI70" s="1335"/>
    </row>
    <row r="71" spans="1:35" ht="18.75" customHeight="1">
      <c r="A71" s="2140"/>
      <c r="B71" s="2140"/>
      <c r="C71" s="2140"/>
      <c r="D71" s="2140"/>
      <c r="E71" s="2140"/>
      <c r="F71" s="2140"/>
      <c r="G71" s="2140"/>
      <c r="H71" s="2140"/>
      <c r="I71" s="2140"/>
      <c r="J71" s="2140"/>
      <c r="K71" s="2140"/>
      <c r="L71" s="2140"/>
      <c r="M71" s="2140"/>
      <c r="N71" s="2140"/>
      <c r="O71" s="2140"/>
      <c r="P71" s="2140"/>
      <c r="Q71" s="2140"/>
      <c r="AH71" s="1335"/>
      <c r="AI71" s="1335"/>
    </row>
    <row r="72" spans="1:35" ht="18.75" customHeight="1">
      <c r="A72" s="2140"/>
      <c r="B72" s="2140"/>
      <c r="C72" s="2140"/>
      <c r="D72" s="2140"/>
      <c r="E72" s="2140"/>
      <c r="F72" s="2140"/>
      <c r="G72" s="2140"/>
      <c r="H72" s="2140"/>
      <c r="I72" s="2140"/>
      <c r="J72" s="2140"/>
      <c r="K72" s="2140"/>
      <c r="L72" s="2140"/>
      <c r="M72" s="2140"/>
      <c r="N72" s="2140"/>
      <c r="O72" s="2140"/>
      <c r="P72" s="2140"/>
      <c r="Q72" s="2140"/>
      <c r="T72" s="1335"/>
      <c r="U72" s="1335"/>
      <c r="V72" s="1335"/>
      <c r="W72" s="1335"/>
      <c r="X72" s="1335"/>
      <c r="Y72" s="1335"/>
      <c r="Z72" s="1335"/>
      <c r="AA72" s="1335"/>
      <c r="AB72" s="1335"/>
      <c r="AC72" s="1335"/>
      <c r="AD72" s="1335"/>
      <c r="AE72" s="1335"/>
      <c r="AF72" s="1335"/>
      <c r="AG72" s="1335"/>
      <c r="AH72" s="1335"/>
      <c r="AI72" s="1335"/>
    </row>
    <row r="73" spans="1:35" ht="18.75" customHeight="1">
      <c r="A73" s="2140"/>
      <c r="B73" s="2140"/>
      <c r="C73" s="2140"/>
      <c r="D73" s="2140"/>
      <c r="E73" s="2140"/>
      <c r="F73" s="2140"/>
      <c r="G73" s="2140"/>
      <c r="H73" s="2140"/>
      <c r="I73" s="2140"/>
      <c r="J73" s="2140"/>
      <c r="K73" s="2140"/>
      <c r="L73" s="2140"/>
      <c r="M73" s="2140"/>
      <c r="N73" s="2140"/>
      <c r="O73" s="2140"/>
      <c r="P73" s="2140"/>
      <c r="Q73" s="2140"/>
    </row>
    <row r="74" spans="1:35" ht="18.75" customHeight="1">
      <c r="A74" s="2140"/>
      <c r="B74" s="2140"/>
      <c r="C74" s="2140"/>
      <c r="D74" s="2140"/>
      <c r="E74" s="2140"/>
      <c r="F74" s="2140"/>
      <c r="G74" s="2140"/>
      <c r="H74" s="2140"/>
      <c r="I74" s="2140"/>
      <c r="J74" s="2140"/>
      <c r="K74" s="2140"/>
      <c r="L74" s="2140"/>
      <c r="M74" s="2140"/>
      <c r="N74" s="2140"/>
      <c r="O74" s="2140"/>
      <c r="P74" s="2140"/>
      <c r="Q74" s="2140"/>
    </row>
    <row r="75" spans="1:35" ht="18.75" customHeight="1">
      <c r="A75" s="2140"/>
      <c r="B75" s="2140"/>
      <c r="C75" s="2140"/>
      <c r="D75" s="2140"/>
      <c r="E75" s="2140"/>
      <c r="F75" s="2140"/>
      <c r="G75" s="2140"/>
      <c r="H75" s="2140"/>
      <c r="I75" s="2140"/>
      <c r="J75" s="2140"/>
      <c r="K75" s="2140"/>
      <c r="L75" s="2140"/>
      <c r="M75" s="2140"/>
      <c r="N75" s="2140"/>
      <c r="O75" s="2140"/>
      <c r="P75" s="2140"/>
      <c r="Q75" s="2140"/>
    </row>
    <row r="76" spans="1:35" ht="18.75" customHeight="1">
      <c r="A76" s="2140"/>
      <c r="B76" s="2140"/>
      <c r="C76" s="2140"/>
      <c r="D76" s="2140"/>
      <c r="E76" s="2140"/>
      <c r="F76" s="2140"/>
      <c r="G76" s="2140"/>
      <c r="H76" s="2140"/>
      <c r="I76" s="2140"/>
      <c r="J76" s="2140"/>
      <c r="K76" s="2140"/>
      <c r="L76" s="2140"/>
      <c r="M76" s="2140"/>
      <c r="N76" s="2140"/>
      <c r="O76" s="2140"/>
      <c r="P76" s="2140"/>
      <c r="Q76" s="2140"/>
    </row>
    <row r="77" spans="1:35" ht="18.75" customHeight="1">
      <c r="A77" s="2140"/>
      <c r="B77" s="2140"/>
      <c r="C77" s="2140"/>
      <c r="D77" s="2140"/>
      <c r="E77" s="2140"/>
      <c r="F77" s="2140"/>
      <c r="G77" s="2140"/>
      <c r="H77" s="2140"/>
      <c r="I77" s="2140"/>
      <c r="J77" s="2140"/>
      <c r="K77" s="2140"/>
      <c r="L77" s="2140"/>
      <c r="M77" s="2140"/>
      <c r="N77" s="2140"/>
      <c r="O77" s="2140"/>
      <c r="P77" s="2140"/>
      <c r="Q77" s="2140"/>
      <c r="T77" s="2158" t="s">
        <v>45</v>
      </c>
      <c r="U77" s="1335"/>
      <c r="V77" s="2159"/>
      <c r="W77" s="2159"/>
      <c r="X77" s="1335"/>
      <c r="Y77" s="1335"/>
      <c r="Z77" s="1335"/>
      <c r="AA77" s="1335"/>
      <c r="AB77" s="1335"/>
      <c r="AC77" s="1335"/>
      <c r="AD77" s="1335"/>
      <c r="AE77" s="1335"/>
      <c r="AF77" s="1335"/>
      <c r="AG77" s="1335"/>
    </row>
    <row r="78" spans="1:35" ht="18.75" customHeight="1">
      <c r="A78" s="2140"/>
      <c r="B78" s="2140"/>
      <c r="C78" s="2140"/>
      <c r="D78" s="2140"/>
      <c r="E78" s="2140"/>
      <c r="F78" s="2140"/>
      <c r="G78" s="2140"/>
      <c r="H78" s="2140"/>
      <c r="I78" s="2140"/>
      <c r="J78" s="2140"/>
      <c r="K78" s="2140"/>
      <c r="L78" s="2140"/>
      <c r="M78" s="2140"/>
      <c r="N78" s="2140"/>
      <c r="O78" s="2140"/>
      <c r="P78" s="2140"/>
      <c r="Q78" s="2140"/>
      <c r="T78" s="1335"/>
      <c r="U78" s="2160" t="s">
        <v>105</v>
      </c>
      <c r="V78" s="2160" t="s">
        <v>106</v>
      </c>
      <c r="W78" s="2160" t="s">
        <v>107</v>
      </c>
      <c r="X78" s="2160" t="s">
        <v>108</v>
      </c>
      <c r="Y78" s="2160" t="s">
        <v>109</v>
      </c>
      <c r="Z78" s="2160" t="s">
        <v>110</v>
      </c>
      <c r="AA78" s="2160" t="s">
        <v>111</v>
      </c>
      <c r="AB78" s="2160" t="s">
        <v>112</v>
      </c>
      <c r="AC78" s="2160" t="s">
        <v>113</v>
      </c>
      <c r="AD78" s="2160" t="s">
        <v>114</v>
      </c>
      <c r="AE78" s="2160" t="s">
        <v>115</v>
      </c>
      <c r="AF78" s="2161" t="s">
        <v>116</v>
      </c>
      <c r="AG78" s="1335"/>
    </row>
    <row r="79" spans="1:35" ht="18.75" customHeight="1">
      <c r="A79" s="2140"/>
      <c r="B79" s="2140"/>
      <c r="C79" s="2140"/>
      <c r="D79" s="2140"/>
      <c r="E79" s="2140"/>
      <c r="F79" s="2140"/>
      <c r="G79" s="2140"/>
      <c r="H79" s="2140"/>
      <c r="I79" s="2140"/>
      <c r="J79" s="2140"/>
      <c r="K79" s="2140"/>
      <c r="L79" s="2140"/>
      <c r="M79" s="2140"/>
      <c r="N79" s="2140"/>
      <c r="O79" s="2140"/>
      <c r="P79" s="2140"/>
      <c r="Q79" s="2140"/>
      <c r="T79" s="2159" t="s">
        <v>291</v>
      </c>
      <c r="U79" s="2162">
        <v>11.906013199999999</v>
      </c>
      <c r="V79" s="2162">
        <v>11.0286668</v>
      </c>
      <c r="W79" s="2162">
        <v>11.339404900000002</v>
      </c>
      <c r="X79" s="2162">
        <v>9.7882391000000002</v>
      </c>
      <c r="Y79" s="2162">
        <v>10.379060500000001</v>
      </c>
      <c r="Z79" s="2162">
        <v>10.173135</v>
      </c>
      <c r="AA79" s="2162">
        <v>10.433607900000002</v>
      </c>
      <c r="AB79" s="2162">
        <v>10.824710400000001</v>
      </c>
      <c r="AC79" s="2162">
        <v>10.594136899999999</v>
      </c>
      <c r="AD79" s="2162">
        <v>9.2037113999999995</v>
      </c>
      <c r="AE79" s="2162">
        <v>11.6025711</v>
      </c>
      <c r="AF79" s="2162">
        <v>11.036597100000002</v>
      </c>
      <c r="AG79" s="1336">
        <f>SUM(U79:AF79)</f>
        <v>128.30985430000001</v>
      </c>
    </row>
    <row r="80" spans="1:35" ht="18.75" customHeight="1">
      <c r="A80" s="2140"/>
      <c r="B80" s="2140"/>
      <c r="C80" s="2140"/>
      <c r="D80" s="2140"/>
      <c r="E80" s="2140"/>
      <c r="F80" s="2140"/>
      <c r="G80" s="2140"/>
      <c r="H80" s="2140"/>
      <c r="I80" s="2140"/>
      <c r="J80" s="2140"/>
      <c r="K80" s="2140"/>
      <c r="L80" s="2140"/>
      <c r="M80" s="2140"/>
      <c r="N80" s="2140"/>
      <c r="O80" s="2140"/>
      <c r="P80" s="2140"/>
      <c r="Q80" s="2140"/>
      <c r="T80" s="2159" t="s">
        <v>18</v>
      </c>
      <c r="U80" s="2162">
        <v>7.7099658999999994</v>
      </c>
      <c r="V80" s="2162">
        <v>6.9160471999999995</v>
      </c>
      <c r="W80" s="2162">
        <v>7.2708664000000001</v>
      </c>
      <c r="X80" s="2162">
        <v>7.3642364000000002</v>
      </c>
      <c r="Y80" s="2162">
        <v>8.0173215999999989</v>
      </c>
      <c r="Z80" s="2162">
        <v>8.3448916000000004</v>
      </c>
      <c r="AA80" s="2162">
        <v>8.9063689000000004</v>
      </c>
      <c r="AB80" s="2162">
        <v>8.7727205000000001</v>
      </c>
      <c r="AC80" s="2162">
        <v>8.4386311000000003</v>
      </c>
      <c r="AD80" s="2162">
        <v>8.2191161999999984</v>
      </c>
      <c r="AE80" s="2162">
        <v>8.0595835000000005</v>
      </c>
      <c r="AF80" s="2162">
        <v>8.7271173000000015</v>
      </c>
      <c r="AG80" s="1336">
        <f t="shared" ref="AG80:AG82" si="7">SUM(U80:AF80)</f>
        <v>96.746866600000004</v>
      </c>
    </row>
    <row r="81" spans="1:33" ht="18.75" customHeight="1">
      <c r="A81" s="2140"/>
      <c r="B81" s="2140"/>
      <c r="C81" s="2140"/>
      <c r="D81" s="2140"/>
      <c r="E81" s="2140"/>
      <c r="F81" s="2140"/>
      <c r="G81" s="2140"/>
      <c r="H81" s="2140"/>
      <c r="I81" s="2140"/>
      <c r="J81" s="2140"/>
      <c r="K81" s="2140"/>
      <c r="L81" s="2140"/>
      <c r="M81" s="2140"/>
      <c r="N81" s="2140"/>
      <c r="O81" s="2140"/>
      <c r="P81" s="2140"/>
      <c r="Q81" s="2140"/>
      <c r="T81" s="2163" t="s">
        <v>5</v>
      </c>
      <c r="U81" s="2162">
        <v>3.5326949999999999</v>
      </c>
      <c r="V81" s="2162">
        <v>3.0843653</v>
      </c>
      <c r="W81" s="2162">
        <v>3.2266613999999998</v>
      </c>
      <c r="X81" s="2162">
        <v>3.087825</v>
      </c>
      <c r="Y81" s="2162">
        <v>3.2734497999999999</v>
      </c>
      <c r="Z81" s="2162">
        <v>3.3068152999999998</v>
      </c>
      <c r="AA81" s="2162">
        <v>3.2293877000000002</v>
      </c>
      <c r="AB81" s="2162">
        <v>3.2316899000000001</v>
      </c>
      <c r="AC81" s="2162">
        <v>3.1434403999999998</v>
      </c>
      <c r="AD81" s="2162">
        <v>3.2010160999999999</v>
      </c>
      <c r="AE81" s="2162">
        <v>3.2346648999999998</v>
      </c>
      <c r="AF81" s="2162">
        <v>3.0088591999999998</v>
      </c>
      <c r="AG81" s="1336">
        <f t="shared" si="7"/>
        <v>38.560869999999994</v>
      </c>
    </row>
    <row r="82" spans="1:33" ht="18.75" customHeight="1">
      <c r="A82" s="2140"/>
      <c r="B82" s="2140"/>
      <c r="C82" s="2140"/>
      <c r="D82" s="2140"/>
      <c r="E82" s="2140"/>
      <c r="F82" s="2140"/>
      <c r="G82" s="2140"/>
      <c r="H82" s="2140"/>
      <c r="I82" s="2140"/>
      <c r="J82" s="2140"/>
      <c r="K82" s="2140"/>
      <c r="L82" s="2140"/>
      <c r="M82" s="2140"/>
      <c r="N82" s="2140"/>
      <c r="O82" s="2140"/>
      <c r="P82" s="2140"/>
      <c r="Q82" s="2140"/>
      <c r="T82" s="2159" t="s">
        <v>11</v>
      </c>
      <c r="U82" s="2162">
        <v>2.0107355</v>
      </c>
      <c r="V82" s="2162">
        <v>1.7475027999999999</v>
      </c>
      <c r="W82" s="2162">
        <v>1.9730565</v>
      </c>
      <c r="X82" s="2162">
        <v>1.9322223000000001</v>
      </c>
      <c r="Y82" s="2162">
        <v>2.0349013999999999</v>
      </c>
      <c r="Z82" s="2162">
        <v>1.9994654999999999</v>
      </c>
      <c r="AA82" s="2162">
        <v>2.1003626</v>
      </c>
      <c r="AB82" s="2162">
        <v>2.1905473999999998</v>
      </c>
      <c r="AC82" s="2162">
        <v>2.0799140999999999</v>
      </c>
      <c r="AD82" s="2162">
        <v>2.2113771999999998</v>
      </c>
      <c r="AE82" s="2162">
        <v>2.1818776999999998</v>
      </c>
      <c r="AF82" s="2162">
        <v>2.1868124</v>
      </c>
      <c r="AG82" s="1336">
        <f t="shared" si="7"/>
        <v>24.648775400000002</v>
      </c>
    </row>
    <row r="83" spans="1:33" ht="18.75" customHeight="1">
      <c r="A83" s="2140"/>
      <c r="B83" s="2140"/>
      <c r="C83" s="2140"/>
      <c r="D83" s="2140"/>
      <c r="E83" s="2140"/>
      <c r="F83" s="2140"/>
      <c r="G83" s="2140"/>
      <c r="H83" s="2140"/>
      <c r="I83" s="2140"/>
      <c r="J83" s="2140"/>
      <c r="K83" s="2140"/>
      <c r="L83" s="2140"/>
      <c r="M83" s="2140"/>
      <c r="N83" s="2140"/>
      <c r="O83" s="2140"/>
      <c r="P83" s="2140"/>
      <c r="Q83" s="2140"/>
      <c r="T83" s="2159"/>
      <c r="U83" s="2159"/>
      <c r="V83" s="2159"/>
      <c r="W83" s="2159"/>
      <c r="X83" s="2159"/>
      <c r="Y83" s="2159"/>
      <c r="Z83" s="2159"/>
      <c r="AA83" s="2159"/>
      <c r="AB83" s="2159"/>
      <c r="AC83" s="2159"/>
      <c r="AD83" s="2159"/>
      <c r="AE83" s="1335"/>
      <c r="AF83" s="1335"/>
      <c r="AG83" s="1335"/>
    </row>
    <row r="84" spans="1:33" ht="18.75" customHeight="1">
      <c r="A84" s="2140"/>
      <c r="B84" s="2140"/>
      <c r="C84" s="2140"/>
      <c r="D84" s="2140"/>
      <c r="E84" s="2140"/>
      <c r="F84" s="2140"/>
      <c r="G84" s="2140"/>
      <c r="H84" s="2140"/>
      <c r="I84" s="2140"/>
      <c r="J84" s="2140"/>
      <c r="K84" s="2140"/>
      <c r="L84" s="2140"/>
      <c r="M84" s="2140"/>
      <c r="N84" s="2140"/>
      <c r="O84" s="2140"/>
      <c r="P84" s="2140"/>
      <c r="Q84" s="2140"/>
      <c r="T84" s="2159"/>
      <c r="U84" s="2164"/>
      <c r="V84" s="2164"/>
      <c r="W84" s="2164"/>
      <c r="X84" s="2164"/>
      <c r="Y84" s="2164"/>
      <c r="Z84" s="2164"/>
      <c r="AA84" s="2164"/>
      <c r="AB84" s="2164"/>
      <c r="AC84" s="2164"/>
      <c r="AD84" s="2164"/>
      <c r="AE84" s="1335"/>
      <c r="AF84" s="1335"/>
      <c r="AG84" s="1335"/>
    </row>
    <row r="85" spans="1:33" ht="18.75" customHeight="1">
      <c r="A85" s="2140"/>
      <c r="B85" s="2140"/>
      <c r="C85" s="2140"/>
      <c r="D85" s="2140"/>
      <c r="E85" s="2140"/>
      <c r="F85" s="2140"/>
      <c r="G85" s="2140"/>
      <c r="H85" s="2140"/>
      <c r="I85" s="2140"/>
      <c r="J85" s="2140"/>
      <c r="K85" s="2140"/>
      <c r="L85" s="2140"/>
      <c r="M85" s="2140"/>
      <c r="N85" s="2140"/>
      <c r="O85" s="2140"/>
      <c r="P85" s="2140"/>
      <c r="Q85" s="2140"/>
      <c r="T85" s="2159"/>
      <c r="U85" s="2159"/>
      <c r="V85" s="2159"/>
      <c r="W85" s="2159"/>
      <c r="X85" s="1335"/>
      <c r="Y85" s="1335"/>
      <c r="Z85" s="1335"/>
      <c r="AA85" s="1335"/>
      <c r="AB85" s="1335"/>
      <c r="AC85" s="1335"/>
      <c r="AD85" s="1335"/>
      <c r="AE85" s="1335"/>
      <c r="AF85" s="1335"/>
      <c r="AG85" s="1335"/>
    </row>
    <row r="86" spans="1:33" ht="18.75" customHeight="1">
      <c r="A86" s="2140"/>
      <c r="B86" s="2140"/>
      <c r="C86" s="2140"/>
      <c r="D86" s="2165"/>
      <c r="E86" s="2140"/>
      <c r="F86" s="2140"/>
      <c r="G86" s="2140"/>
      <c r="H86" s="2140"/>
      <c r="I86" s="2140"/>
      <c r="J86" s="2140"/>
      <c r="K86" s="2140"/>
      <c r="L86" s="2140"/>
      <c r="M86" s="2140"/>
      <c r="N86" s="2140"/>
      <c r="O86" s="2140"/>
      <c r="P86" s="2140"/>
      <c r="Q86" s="2140"/>
      <c r="T86" s="2159"/>
      <c r="U86" s="2159"/>
      <c r="V86" s="2159"/>
      <c r="W86" s="2159"/>
      <c r="X86" s="2159"/>
      <c r="Y86" s="2159"/>
      <c r="Z86" s="2159"/>
      <c r="AA86" s="2159"/>
      <c r="AB86" s="2159"/>
      <c r="AC86" s="2159"/>
      <c r="AD86" s="2159"/>
      <c r="AE86" s="1335"/>
      <c r="AF86" s="1335"/>
      <c r="AG86" s="1335"/>
    </row>
    <row r="87" spans="1:33">
      <c r="A87" s="2140"/>
      <c r="B87" s="2140"/>
      <c r="C87" s="2140"/>
      <c r="D87" s="2165"/>
      <c r="E87" s="2140"/>
      <c r="F87" s="2140"/>
      <c r="G87" s="2140"/>
      <c r="H87" s="2140"/>
      <c r="I87" s="2140"/>
      <c r="J87" s="2140"/>
      <c r="K87" s="2140"/>
      <c r="L87" s="2140"/>
      <c r="M87" s="2140"/>
      <c r="N87" s="2140"/>
      <c r="O87" s="2140"/>
      <c r="P87" s="2140"/>
      <c r="Q87" s="2140"/>
      <c r="T87" s="2159"/>
      <c r="U87" s="2159"/>
      <c r="V87" s="2159"/>
      <c r="W87" s="2159"/>
      <c r="X87" s="2159"/>
      <c r="Y87" s="2159"/>
      <c r="Z87" s="2159"/>
      <c r="AA87" s="2159"/>
      <c r="AB87" s="2159"/>
      <c r="AC87" s="2159"/>
      <c r="AD87" s="2159"/>
      <c r="AE87" s="1335"/>
      <c r="AF87" s="1335"/>
      <c r="AG87" s="1335"/>
    </row>
    <row r="88" spans="1:33">
      <c r="A88" s="2140"/>
      <c r="B88" s="2140"/>
      <c r="C88" s="2140"/>
      <c r="D88" s="2165"/>
      <c r="E88" s="2140"/>
      <c r="F88" s="2140"/>
      <c r="G88" s="2140"/>
      <c r="H88" s="2140"/>
      <c r="I88" s="2140"/>
      <c r="J88" s="2140"/>
      <c r="K88" s="2140"/>
      <c r="L88" s="2140"/>
      <c r="M88" s="2140"/>
      <c r="N88" s="2140"/>
      <c r="O88" s="2140"/>
      <c r="P88" s="2140"/>
      <c r="Q88" s="2140"/>
      <c r="T88" s="2159"/>
      <c r="U88" s="2164"/>
      <c r="V88" s="2164"/>
      <c r="W88" s="2164"/>
      <c r="X88" s="2164"/>
      <c r="Y88" s="2164"/>
      <c r="Z88" s="2164"/>
      <c r="AA88" s="2164"/>
      <c r="AB88" s="2164"/>
      <c r="AC88" s="2164"/>
      <c r="AD88" s="2164"/>
      <c r="AE88" s="1335"/>
      <c r="AF88" s="1335"/>
      <c r="AG88" s="1335"/>
    </row>
    <row r="89" spans="1:33">
      <c r="A89" s="2140"/>
      <c r="B89" s="2140"/>
      <c r="C89" s="2140"/>
      <c r="D89" s="2165"/>
      <c r="E89" s="2140"/>
      <c r="F89" s="2140"/>
      <c r="G89" s="2140"/>
      <c r="H89" s="2140"/>
      <c r="I89" s="2140"/>
      <c r="J89" s="2140"/>
      <c r="K89" s="2140"/>
      <c r="L89" s="2140"/>
      <c r="M89" s="2140"/>
      <c r="N89" s="2140"/>
      <c r="O89" s="2140"/>
      <c r="P89" s="2140"/>
      <c r="Q89" s="2140"/>
      <c r="T89" s="1335"/>
      <c r="U89" s="1335"/>
      <c r="V89" s="2159"/>
      <c r="W89" s="2159"/>
      <c r="X89" s="1335"/>
      <c r="Y89" s="1335"/>
      <c r="Z89" s="1335"/>
      <c r="AA89" s="1335"/>
      <c r="AB89" s="1335"/>
      <c r="AC89" s="1335"/>
      <c r="AD89" s="1335"/>
      <c r="AE89" s="2166"/>
      <c r="AF89" s="2166"/>
      <c r="AG89" s="2166"/>
    </row>
    <row r="90" spans="1:33">
      <c r="A90" s="2140"/>
      <c r="B90" s="2140"/>
      <c r="C90" s="2140"/>
      <c r="D90" s="2140"/>
      <c r="E90" s="2140"/>
      <c r="F90" s="2140"/>
      <c r="G90" s="2140"/>
      <c r="H90" s="2140"/>
      <c r="I90" s="2140"/>
      <c r="J90" s="2140"/>
      <c r="K90" s="2140"/>
      <c r="L90" s="2140"/>
      <c r="M90" s="2140"/>
      <c r="N90" s="2140"/>
      <c r="O90" s="2140"/>
      <c r="P90" s="2140"/>
      <c r="Q90" s="2140"/>
      <c r="T90" s="2167" t="s">
        <v>46</v>
      </c>
      <c r="U90" s="1335"/>
      <c r="V90" s="1335"/>
      <c r="W90" s="1335"/>
      <c r="X90" s="1335"/>
      <c r="Y90" s="1335"/>
      <c r="Z90" s="1335"/>
      <c r="AA90" s="1335"/>
      <c r="AB90" s="1335"/>
      <c r="AC90" s="1335"/>
      <c r="AD90" s="1335"/>
      <c r="AE90" s="1335"/>
      <c r="AF90" s="1335"/>
      <c r="AG90" s="1335"/>
    </row>
    <row r="91" spans="1:33">
      <c r="A91" s="2140"/>
      <c r="B91" s="2140"/>
      <c r="C91" s="2140"/>
      <c r="D91" s="2140"/>
      <c r="E91" s="2140"/>
      <c r="F91" s="2140"/>
      <c r="G91" s="2140"/>
      <c r="H91" s="2140"/>
      <c r="I91" s="2140"/>
      <c r="J91" s="2140"/>
      <c r="K91" s="2140"/>
      <c r="L91" s="2140"/>
      <c r="M91" s="2140"/>
      <c r="N91" s="2140"/>
      <c r="O91" s="2140"/>
      <c r="P91" s="2140"/>
      <c r="Q91" s="2140"/>
      <c r="T91" s="1335"/>
      <c r="U91" s="2160" t="s">
        <v>105</v>
      </c>
      <c r="V91" s="2160" t="s">
        <v>106</v>
      </c>
      <c r="W91" s="2160" t="s">
        <v>107</v>
      </c>
      <c r="X91" s="2160" t="s">
        <v>108</v>
      </c>
      <c r="Y91" s="2160" t="s">
        <v>109</v>
      </c>
      <c r="Z91" s="2160" t="s">
        <v>110</v>
      </c>
      <c r="AA91" s="2160" t="s">
        <v>111</v>
      </c>
      <c r="AB91" s="2160" t="s">
        <v>112</v>
      </c>
      <c r="AC91" s="2160" t="s">
        <v>113</v>
      </c>
      <c r="AD91" s="2160" t="s">
        <v>114</v>
      </c>
      <c r="AE91" s="2160" t="s">
        <v>115</v>
      </c>
      <c r="AF91" s="2161" t="s">
        <v>116</v>
      </c>
      <c r="AG91" s="1335"/>
    </row>
    <row r="92" spans="1:33">
      <c r="A92" s="2140"/>
      <c r="B92" s="2140"/>
      <c r="C92" s="2140"/>
      <c r="D92" s="2140"/>
      <c r="E92" s="2140"/>
      <c r="F92" s="2140"/>
      <c r="G92" s="2140"/>
      <c r="H92" s="2140"/>
      <c r="I92" s="2140"/>
      <c r="J92" s="2140"/>
      <c r="K92" s="2140"/>
      <c r="L92" s="2140"/>
      <c r="M92" s="2140"/>
      <c r="N92" s="2140"/>
      <c r="O92" s="2140"/>
      <c r="P92" s="2140"/>
      <c r="Q92" s="2140"/>
      <c r="T92" s="2159" t="s">
        <v>291</v>
      </c>
      <c r="U92" s="2168">
        <v>157.27050640000004</v>
      </c>
      <c r="V92" s="2168">
        <v>150.06683770000006</v>
      </c>
      <c r="W92" s="2168">
        <v>164.31678350000004</v>
      </c>
      <c r="X92" s="2168">
        <v>147.50573400000007</v>
      </c>
      <c r="Y92" s="2168">
        <v>162.27722690000002</v>
      </c>
      <c r="Z92" s="2168">
        <v>154.26983140000004</v>
      </c>
      <c r="AA92" s="2168">
        <v>153.51273660000004</v>
      </c>
      <c r="AB92" s="2168">
        <v>155.73494100000005</v>
      </c>
      <c r="AC92" s="2168">
        <v>153.89990109999991</v>
      </c>
      <c r="AD92" s="2168">
        <v>156.7349222</v>
      </c>
      <c r="AE92" s="2168">
        <v>160.69689670000028</v>
      </c>
      <c r="AF92" s="2168">
        <v>164.88912509999997</v>
      </c>
      <c r="AG92" s="1336">
        <f t="shared" ref="AG92:AG95" si="8">SUM(U92:AF92)</f>
        <v>1881.1754426000007</v>
      </c>
    </row>
    <row r="93" spans="1:33">
      <c r="A93" s="2140"/>
      <c r="B93" s="2140"/>
      <c r="C93" s="2140"/>
      <c r="D93" s="2140"/>
      <c r="E93" s="2140"/>
      <c r="F93" s="2140"/>
      <c r="G93" s="2140"/>
      <c r="H93" s="2140"/>
      <c r="I93" s="2140"/>
      <c r="J93" s="2140"/>
      <c r="K93" s="2140"/>
      <c r="L93" s="2140"/>
      <c r="M93" s="2140"/>
      <c r="N93" s="2140"/>
      <c r="O93" s="2140"/>
      <c r="P93" s="2140"/>
      <c r="Q93" s="2140"/>
      <c r="T93" s="2169" t="s">
        <v>17</v>
      </c>
      <c r="U93" s="2168">
        <v>32.681273500000003</v>
      </c>
      <c r="V93" s="2168">
        <v>28.785355499999998</v>
      </c>
      <c r="W93" s="2168">
        <v>29.541005900000005</v>
      </c>
      <c r="X93" s="2168">
        <v>25.644349200000001</v>
      </c>
      <c r="Y93" s="2168">
        <v>24.092566599999998</v>
      </c>
      <c r="Z93" s="2168">
        <v>22.199119600000003</v>
      </c>
      <c r="AA93" s="2168">
        <v>21.676858800000002</v>
      </c>
      <c r="AB93" s="2168">
        <v>20.341847999999999</v>
      </c>
      <c r="AC93" s="2168">
        <v>21.8720997</v>
      </c>
      <c r="AD93" s="2168">
        <v>25.958843600000002</v>
      </c>
      <c r="AE93" s="2168">
        <v>31.1860733</v>
      </c>
      <c r="AF93" s="2168">
        <v>34.377869099999991</v>
      </c>
      <c r="AG93" s="1336">
        <f t="shared" si="8"/>
        <v>318.3572628</v>
      </c>
    </row>
    <row r="94" spans="1:33">
      <c r="A94" s="2140"/>
      <c r="B94" s="2140"/>
      <c r="C94" s="2140"/>
      <c r="D94" s="2140"/>
      <c r="E94" s="2140"/>
      <c r="F94" s="2140"/>
      <c r="G94" s="2140"/>
      <c r="H94" s="2140"/>
      <c r="I94" s="2140"/>
      <c r="J94" s="2140"/>
      <c r="K94" s="2140"/>
      <c r="L94" s="2140"/>
      <c r="M94" s="2140"/>
      <c r="N94" s="2140"/>
      <c r="O94" s="2140"/>
      <c r="P94" s="2140"/>
      <c r="Q94" s="2140"/>
      <c r="T94" s="2163" t="s">
        <v>3</v>
      </c>
      <c r="U94" s="2168">
        <v>27.428790100000004</v>
      </c>
      <c r="V94" s="2168">
        <v>24.877105900000004</v>
      </c>
      <c r="W94" s="2168">
        <v>27.991587299999999</v>
      </c>
      <c r="X94" s="2168">
        <v>23.671946199999997</v>
      </c>
      <c r="Y94" s="2168">
        <v>24.088904600000003</v>
      </c>
      <c r="Z94" s="2168">
        <v>21.063317000000005</v>
      </c>
      <c r="AA94" s="2168">
        <v>20.2412244</v>
      </c>
      <c r="AB94" s="2168">
        <v>22.012126900000005</v>
      </c>
      <c r="AC94" s="2168">
        <v>24.039872799999994</v>
      </c>
      <c r="AD94" s="2168">
        <v>26.543249799999998</v>
      </c>
      <c r="AE94" s="2168">
        <v>28.312802900000001</v>
      </c>
      <c r="AF94" s="2168">
        <v>30.051366500000007</v>
      </c>
      <c r="AG94" s="1336">
        <f t="shared" si="8"/>
        <v>300.32229440000003</v>
      </c>
    </row>
    <row r="95" spans="1:33">
      <c r="A95" s="2140"/>
      <c r="B95" s="2140"/>
      <c r="C95" s="2140"/>
      <c r="D95" s="2140"/>
      <c r="E95" s="2140"/>
      <c r="F95" s="2140"/>
      <c r="G95" s="2140"/>
      <c r="H95" s="2140"/>
      <c r="I95" s="2140"/>
      <c r="J95" s="2140"/>
      <c r="K95" s="2140"/>
      <c r="L95" s="2140"/>
      <c r="M95" s="2140"/>
      <c r="N95" s="2140"/>
      <c r="O95" s="2140"/>
      <c r="P95" s="2140"/>
      <c r="Q95" s="2140"/>
      <c r="T95" s="2163" t="s">
        <v>62</v>
      </c>
      <c r="U95" s="2168">
        <v>13.979364400000005</v>
      </c>
      <c r="V95" s="2168">
        <v>13.920620999999995</v>
      </c>
      <c r="W95" s="2168">
        <v>15.995842600000005</v>
      </c>
      <c r="X95" s="2168">
        <v>15.227755599999998</v>
      </c>
      <c r="Y95" s="2168">
        <v>19.575047699999999</v>
      </c>
      <c r="Z95" s="2168">
        <v>19.339858</v>
      </c>
      <c r="AA95" s="2168">
        <v>21.738295699999995</v>
      </c>
      <c r="AB95" s="2168">
        <v>28.921720299999993</v>
      </c>
      <c r="AC95" s="2168">
        <v>29.597642700000009</v>
      </c>
      <c r="AD95" s="2168">
        <v>30.490263800000001</v>
      </c>
      <c r="AE95" s="2168">
        <v>32.418006399999989</v>
      </c>
      <c r="AF95" s="2168">
        <v>33.557196900000008</v>
      </c>
      <c r="AG95" s="1336">
        <f t="shared" si="8"/>
        <v>274.76161510000003</v>
      </c>
    </row>
    <row r="96" spans="1:33">
      <c r="A96" s="2140"/>
      <c r="B96" s="2140"/>
      <c r="C96" s="2140"/>
      <c r="D96" s="2140"/>
      <c r="E96" s="2140"/>
      <c r="F96" s="2140"/>
      <c r="G96" s="2140"/>
      <c r="H96" s="2140"/>
      <c r="I96" s="2140"/>
      <c r="J96" s="2140"/>
      <c r="K96" s="2140"/>
      <c r="L96" s="2140"/>
      <c r="M96" s="2140"/>
      <c r="N96" s="2140"/>
      <c r="O96" s="2140"/>
      <c r="P96" s="2140"/>
      <c r="Q96" s="2140"/>
      <c r="T96" s="1335"/>
      <c r="U96" s="1335"/>
      <c r="V96" s="1335"/>
      <c r="W96" s="1335"/>
      <c r="X96" s="1335"/>
      <c r="Y96" s="1335"/>
      <c r="Z96" s="1335"/>
      <c r="AA96" s="1335"/>
      <c r="AB96" s="1335"/>
      <c r="AC96" s="1335"/>
      <c r="AD96" s="1335"/>
      <c r="AE96" s="1335"/>
      <c r="AF96" s="1335"/>
      <c r="AG96" s="1335"/>
    </row>
    <row r="97" spans="1:17">
      <c r="A97" s="2140"/>
      <c r="B97" s="2140"/>
      <c r="C97" s="2140"/>
      <c r="D97" s="2140"/>
      <c r="E97" s="2140"/>
      <c r="F97" s="2140"/>
      <c r="G97" s="2140"/>
      <c r="H97" s="2140"/>
      <c r="I97" s="2140"/>
      <c r="J97" s="2140"/>
      <c r="K97" s="2140"/>
      <c r="L97" s="2140"/>
      <c r="M97" s="2140"/>
      <c r="N97" s="2140"/>
      <c r="O97" s="2140"/>
      <c r="P97" s="2140"/>
      <c r="Q97" s="2140"/>
    </row>
    <row r="98" spans="1:17">
      <c r="A98" s="2140"/>
      <c r="B98" s="2140"/>
      <c r="C98" s="2140"/>
      <c r="D98" s="2140"/>
      <c r="E98" s="2140"/>
      <c r="F98" s="2140"/>
      <c r="G98" s="2140"/>
      <c r="H98" s="2140"/>
      <c r="I98" s="2140"/>
      <c r="J98" s="2140"/>
      <c r="K98" s="2140"/>
      <c r="L98" s="2140"/>
      <c r="M98" s="2140"/>
      <c r="N98" s="2140"/>
      <c r="O98" s="2140"/>
      <c r="P98" s="2140"/>
      <c r="Q98" s="2140"/>
    </row>
    <row r="99" spans="1:17">
      <c r="A99" s="2140"/>
      <c r="B99" s="2140"/>
      <c r="C99" s="2140"/>
      <c r="D99" s="2140"/>
      <c r="E99" s="2140"/>
      <c r="F99" s="2140"/>
      <c r="G99" s="2140"/>
      <c r="H99" s="2140"/>
      <c r="I99" s="2140"/>
      <c r="J99" s="2140"/>
      <c r="K99" s="2140"/>
      <c r="L99" s="2140"/>
      <c r="M99" s="2140"/>
      <c r="N99" s="2140"/>
      <c r="O99" s="2140"/>
      <c r="P99" s="2140"/>
      <c r="Q99" s="2140"/>
    </row>
    <row r="100" spans="1:17">
      <c r="A100" s="2140"/>
      <c r="B100" s="2140"/>
      <c r="C100" s="2140"/>
      <c r="D100" s="2140"/>
      <c r="E100" s="2140"/>
      <c r="F100" s="2140"/>
      <c r="G100" s="2140"/>
      <c r="H100" s="2140"/>
      <c r="I100" s="2140"/>
      <c r="J100" s="2140"/>
      <c r="K100" s="2140"/>
      <c r="L100" s="2140"/>
      <c r="M100" s="2140"/>
      <c r="N100" s="2140"/>
      <c r="O100" s="2140"/>
      <c r="P100" s="2140"/>
      <c r="Q100" s="2140"/>
    </row>
    <row r="101" spans="1:17">
      <c r="A101" s="2140"/>
      <c r="B101" s="2140"/>
      <c r="C101" s="2140"/>
      <c r="D101" s="2140"/>
      <c r="E101" s="2140"/>
      <c r="F101" s="2140"/>
      <c r="G101" s="2140"/>
      <c r="H101" s="2140"/>
      <c r="I101" s="2140"/>
      <c r="J101" s="2140"/>
      <c r="K101" s="2140"/>
      <c r="L101" s="2140"/>
      <c r="M101" s="2140"/>
      <c r="N101" s="2140"/>
      <c r="O101" s="2140"/>
      <c r="P101" s="2140"/>
      <c r="Q101" s="2140"/>
    </row>
    <row r="102" spans="1:17">
      <c r="A102" s="2140"/>
      <c r="B102" s="2140"/>
      <c r="C102" s="2140"/>
      <c r="D102" s="2140"/>
      <c r="E102" s="2140"/>
      <c r="F102" s="2140"/>
      <c r="G102" s="2140"/>
      <c r="H102" s="2140"/>
      <c r="I102" s="2140"/>
      <c r="J102" s="2140"/>
      <c r="K102" s="2140"/>
      <c r="L102" s="2140"/>
      <c r="M102" s="2140"/>
      <c r="N102" s="2140"/>
      <c r="O102" s="2140"/>
      <c r="P102" s="2140"/>
      <c r="Q102" s="2140"/>
    </row>
    <row r="103" spans="1:17">
      <c r="A103" s="2140"/>
      <c r="B103" s="2140"/>
      <c r="C103" s="2140"/>
      <c r="D103" s="2140"/>
      <c r="E103" s="2140"/>
      <c r="F103" s="2140"/>
      <c r="G103" s="2140"/>
      <c r="H103" s="2140"/>
      <c r="I103" s="2140"/>
      <c r="J103" s="2140"/>
      <c r="K103" s="2140"/>
      <c r="L103" s="2140"/>
      <c r="M103" s="2140"/>
      <c r="N103" s="2140"/>
      <c r="O103" s="2140"/>
      <c r="P103" s="2140"/>
      <c r="Q103" s="2140"/>
    </row>
    <row r="104" spans="1:17">
      <c r="A104" s="2140"/>
      <c r="B104" s="2140"/>
      <c r="C104" s="2140"/>
      <c r="D104" s="2140"/>
      <c r="E104" s="2140"/>
      <c r="F104" s="2140"/>
      <c r="G104" s="2140"/>
      <c r="H104" s="2140"/>
      <c r="I104" s="2140"/>
      <c r="J104" s="2140"/>
      <c r="K104" s="2140"/>
      <c r="L104" s="2140"/>
      <c r="M104" s="2140"/>
      <c r="N104" s="2140"/>
      <c r="O104" s="2140"/>
      <c r="P104" s="2140"/>
      <c r="Q104" s="2140"/>
    </row>
    <row r="105" spans="1:17">
      <c r="A105" s="2140"/>
      <c r="B105" s="2140"/>
      <c r="C105" s="2140"/>
      <c r="D105" s="2140"/>
      <c r="E105" s="2140"/>
      <c r="F105" s="2140"/>
      <c r="G105" s="2140"/>
      <c r="H105" s="2140"/>
      <c r="I105" s="2140"/>
      <c r="J105" s="2140"/>
      <c r="K105" s="2140"/>
      <c r="L105" s="2140"/>
      <c r="M105" s="2140"/>
      <c r="N105" s="2140"/>
      <c r="O105" s="2140"/>
      <c r="P105" s="2140"/>
      <c r="Q105" s="2140"/>
    </row>
    <row r="106" spans="1:17">
      <c r="A106" s="2140"/>
      <c r="B106" s="2140"/>
      <c r="C106" s="2140"/>
      <c r="D106" s="2140"/>
      <c r="E106" s="2140"/>
      <c r="F106" s="2140"/>
      <c r="G106" s="2140"/>
      <c r="H106" s="2140"/>
      <c r="I106" s="2140"/>
      <c r="J106" s="2140"/>
      <c r="K106" s="2140"/>
      <c r="L106" s="2140"/>
      <c r="M106" s="2140"/>
      <c r="N106" s="2140"/>
      <c r="O106" s="2140"/>
      <c r="P106" s="2140"/>
      <c r="Q106" s="2140"/>
    </row>
    <row r="107" spans="1:17">
      <c r="A107" s="2140"/>
      <c r="B107" s="2140"/>
      <c r="C107" s="2140"/>
      <c r="D107" s="2140"/>
      <c r="E107" s="2140"/>
      <c r="F107" s="2140"/>
      <c r="G107" s="2140"/>
      <c r="H107" s="2140"/>
      <c r="I107" s="2140"/>
      <c r="J107" s="2140"/>
      <c r="K107" s="2140"/>
      <c r="L107" s="2140"/>
      <c r="M107" s="2140"/>
      <c r="N107" s="2140"/>
      <c r="O107" s="2140"/>
      <c r="P107" s="2140"/>
      <c r="Q107" s="2140"/>
    </row>
    <row r="108" spans="1:17">
      <c r="A108" s="2140"/>
      <c r="B108" s="2140"/>
      <c r="C108" s="2140"/>
      <c r="D108" s="2140"/>
      <c r="E108" s="2140"/>
      <c r="F108" s="2140"/>
      <c r="G108" s="2140"/>
      <c r="H108" s="2140"/>
      <c r="I108" s="2140"/>
      <c r="J108" s="2140"/>
      <c r="K108" s="2140"/>
      <c r="L108" s="2140"/>
      <c r="M108" s="2140"/>
      <c r="N108" s="2140"/>
      <c r="O108" s="2140"/>
      <c r="P108" s="2140"/>
      <c r="Q108" s="2140"/>
    </row>
    <row r="109" spans="1:17">
      <c r="A109" s="2140"/>
      <c r="B109" s="2140"/>
      <c r="C109" s="2140"/>
      <c r="D109" s="2140"/>
      <c r="E109" s="2140"/>
      <c r="F109" s="2140"/>
      <c r="G109" s="2140"/>
      <c r="H109" s="2140"/>
      <c r="I109" s="2140"/>
      <c r="J109" s="2140"/>
      <c r="K109" s="2140"/>
      <c r="L109" s="2140"/>
      <c r="M109" s="2140"/>
      <c r="N109" s="2140"/>
      <c r="O109" s="2140"/>
      <c r="P109" s="2140"/>
      <c r="Q109" s="2140"/>
    </row>
    <row r="110" spans="1:17">
      <c r="A110" s="2140"/>
      <c r="B110" s="2140"/>
      <c r="C110" s="2140"/>
      <c r="D110" s="2140"/>
      <c r="E110" s="2140"/>
      <c r="F110" s="2140"/>
      <c r="G110" s="2140"/>
      <c r="H110" s="2140"/>
      <c r="I110" s="2140"/>
      <c r="J110" s="2140"/>
      <c r="K110" s="2140"/>
      <c r="L110" s="2140"/>
      <c r="M110" s="2140"/>
      <c r="N110" s="2140"/>
      <c r="O110" s="2140"/>
      <c r="P110" s="2140"/>
      <c r="Q110" s="2140"/>
    </row>
    <row r="111" spans="1:17">
      <c r="A111" s="2140"/>
      <c r="B111" s="2140"/>
      <c r="C111" s="2140"/>
      <c r="D111" s="2140"/>
      <c r="E111" s="2140"/>
      <c r="F111" s="2140"/>
      <c r="G111" s="2140"/>
      <c r="H111" s="2140"/>
      <c r="I111" s="2140"/>
      <c r="J111" s="2140"/>
      <c r="K111" s="2140"/>
      <c r="L111" s="2140"/>
      <c r="M111" s="2140"/>
      <c r="N111" s="2140"/>
      <c r="O111" s="2140"/>
      <c r="P111" s="2140"/>
      <c r="Q111" s="2140"/>
    </row>
    <row r="112" spans="1:17">
      <c r="A112" s="2140"/>
      <c r="B112" s="2140"/>
      <c r="C112" s="2140"/>
      <c r="D112" s="2140"/>
      <c r="E112" s="2140"/>
      <c r="F112" s="2140"/>
      <c r="G112" s="2140"/>
      <c r="H112" s="2140"/>
      <c r="I112" s="2140"/>
      <c r="J112" s="2140"/>
      <c r="K112" s="2140"/>
      <c r="L112" s="2140"/>
      <c r="M112" s="2140"/>
      <c r="N112" s="2140"/>
      <c r="O112" s="2140"/>
      <c r="P112" s="2140"/>
      <c r="Q112" s="2140"/>
    </row>
    <row r="113" spans="1:17">
      <c r="A113" s="2140"/>
      <c r="B113" s="2140"/>
      <c r="C113" s="2140"/>
      <c r="D113" s="2140"/>
      <c r="E113" s="2140"/>
      <c r="F113" s="2140"/>
      <c r="G113" s="2140"/>
      <c r="H113" s="2140"/>
      <c r="I113" s="2140"/>
      <c r="J113" s="2140"/>
      <c r="K113" s="2140"/>
      <c r="L113" s="2140"/>
      <c r="M113" s="2140"/>
      <c r="N113" s="2140"/>
      <c r="O113" s="2140"/>
      <c r="P113" s="2140"/>
      <c r="Q113" s="2140"/>
    </row>
    <row r="114" spans="1:17">
      <c r="A114" s="2140"/>
      <c r="B114" s="2140"/>
      <c r="C114" s="2140"/>
      <c r="D114" s="2140"/>
      <c r="E114" s="2140"/>
      <c r="F114" s="2140"/>
      <c r="G114" s="2140"/>
      <c r="H114" s="2140"/>
      <c r="I114" s="2140"/>
      <c r="J114" s="2140"/>
      <c r="K114" s="2140"/>
      <c r="L114" s="2140"/>
      <c r="M114" s="2140"/>
      <c r="N114" s="2140"/>
      <c r="O114" s="2140"/>
      <c r="P114" s="2140"/>
      <c r="Q114" s="2140"/>
    </row>
    <row r="115" spans="1:17">
      <c r="A115" s="2140"/>
      <c r="B115" s="2140"/>
      <c r="C115" s="2140"/>
      <c r="D115" s="2140"/>
      <c r="E115" s="2140"/>
      <c r="F115" s="2140"/>
      <c r="G115" s="2140"/>
      <c r="H115" s="2140"/>
      <c r="I115" s="2140"/>
      <c r="J115" s="2140"/>
      <c r="K115" s="2140"/>
      <c r="L115" s="2140"/>
      <c r="M115" s="2140"/>
      <c r="N115" s="2140"/>
      <c r="O115" s="2140"/>
      <c r="P115" s="2140"/>
      <c r="Q115" s="2140"/>
    </row>
    <row r="116" spans="1:17">
      <c r="A116" s="2140"/>
      <c r="B116" s="2140"/>
      <c r="C116" s="2140"/>
      <c r="D116" s="2140"/>
      <c r="E116" s="2140"/>
      <c r="F116" s="2140"/>
      <c r="G116" s="2140"/>
      <c r="H116" s="2140"/>
      <c r="I116" s="2140"/>
      <c r="J116" s="2140"/>
      <c r="K116" s="2140"/>
      <c r="L116" s="2140"/>
      <c r="M116" s="2140"/>
      <c r="N116" s="2140"/>
      <c r="O116" s="2140"/>
      <c r="P116" s="2140"/>
      <c r="Q116" s="2140"/>
    </row>
    <row r="117" spans="1:17">
      <c r="A117" s="2140"/>
      <c r="B117" s="2140"/>
      <c r="C117" s="2140"/>
      <c r="D117" s="2140"/>
      <c r="E117" s="2140"/>
      <c r="F117" s="2140"/>
      <c r="G117" s="2140"/>
      <c r="H117" s="2140"/>
      <c r="I117" s="2140"/>
      <c r="J117" s="2140"/>
      <c r="K117" s="2140"/>
      <c r="L117" s="2140"/>
      <c r="M117" s="2140"/>
      <c r="N117" s="2140"/>
      <c r="O117" s="2140"/>
      <c r="P117" s="2140"/>
      <c r="Q117" s="2140"/>
    </row>
    <row r="118" spans="1:17">
      <c r="A118" s="2140"/>
      <c r="B118" s="2140"/>
      <c r="C118" s="2140"/>
      <c r="D118" s="2140"/>
      <c r="E118" s="2140"/>
      <c r="F118" s="2140"/>
      <c r="G118" s="2140"/>
      <c r="H118" s="2140"/>
      <c r="I118" s="2140"/>
      <c r="J118" s="2140"/>
      <c r="K118" s="2140"/>
      <c r="L118" s="2140"/>
      <c r="M118" s="2140"/>
      <c r="N118" s="2140"/>
      <c r="O118" s="2140"/>
      <c r="P118" s="2140"/>
      <c r="Q118" s="2140"/>
    </row>
    <row r="119" spans="1:17">
      <c r="A119" s="2140"/>
      <c r="B119" s="2140"/>
      <c r="C119" s="2140"/>
      <c r="D119" s="2140"/>
      <c r="E119" s="2140"/>
      <c r="F119" s="2140"/>
      <c r="G119" s="2140"/>
      <c r="H119" s="2140"/>
      <c r="I119" s="2140"/>
      <c r="J119" s="2140"/>
      <c r="K119" s="2140"/>
      <c r="L119" s="2140"/>
      <c r="M119" s="2140"/>
      <c r="N119" s="2140"/>
      <c r="O119" s="2140"/>
      <c r="P119" s="2140"/>
      <c r="Q119" s="2140"/>
    </row>
    <row r="120" spans="1:17">
      <c r="A120" s="2140"/>
      <c r="B120" s="2140"/>
      <c r="C120" s="2140"/>
      <c r="D120" s="2140"/>
      <c r="E120" s="2140"/>
      <c r="F120" s="2140"/>
      <c r="G120" s="2140"/>
      <c r="H120" s="2140"/>
      <c r="I120" s="2140"/>
      <c r="J120" s="2140"/>
      <c r="K120" s="2140"/>
      <c r="L120" s="2140"/>
      <c r="M120" s="2140"/>
      <c r="N120" s="2140"/>
      <c r="O120" s="2140"/>
      <c r="P120" s="2140"/>
      <c r="Q120" s="2140"/>
    </row>
    <row r="121" spans="1:17">
      <c r="A121" s="2140"/>
      <c r="B121" s="2140"/>
      <c r="C121" s="2140"/>
      <c r="D121" s="2140"/>
      <c r="E121" s="2140"/>
      <c r="F121" s="2140"/>
      <c r="G121" s="2140"/>
      <c r="H121" s="2140"/>
      <c r="I121" s="2140"/>
      <c r="J121" s="2140"/>
      <c r="K121" s="2140"/>
      <c r="L121" s="2140"/>
      <c r="M121" s="2140"/>
      <c r="N121" s="2140"/>
      <c r="O121" s="2140"/>
      <c r="P121" s="2140"/>
      <c r="Q121" s="2140"/>
    </row>
    <row r="122" spans="1:17">
      <c r="A122" s="2140"/>
      <c r="B122" s="2140"/>
      <c r="C122" s="2140"/>
      <c r="D122" s="2140"/>
      <c r="E122" s="2140"/>
      <c r="F122" s="2140"/>
      <c r="G122" s="2140"/>
      <c r="H122" s="2140"/>
      <c r="I122" s="2140"/>
      <c r="J122" s="2140"/>
      <c r="K122" s="2140"/>
      <c r="L122" s="2140"/>
      <c r="M122" s="2140"/>
      <c r="N122" s="2140"/>
      <c r="O122" s="2140"/>
      <c r="P122" s="2140"/>
      <c r="Q122" s="2140"/>
    </row>
    <row r="123" spans="1:17">
      <c r="A123" s="2140"/>
      <c r="B123" s="2140"/>
      <c r="C123" s="2140"/>
      <c r="D123" s="2140"/>
      <c r="E123" s="2140"/>
      <c r="F123" s="2140"/>
      <c r="G123" s="2140"/>
      <c r="H123" s="2140"/>
      <c r="I123" s="2140"/>
      <c r="J123" s="2140"/>
      <c r="K123" s="2140"/>
      <c r="L123" s="2140"/>
      <c r="M123" s="2140"/>
      <c r="N123" s="2140"/>
      <c r="O123" s="2140"/>
      <c r="P123" s="2140"/>
      <c r="Q123" s="2140"/>
    </row>
    <row r="124" spans="1:17">
      <c r="A124" s="2140"/>
      <c r="B124" s="2140"/>
      <c r="C124" s="2140"/>
      <c r="D124" s="2140"/>
      <c r="E124" s="2140"/>
      <c r="F124" s="2140"/>
      <c r="G124" s="2140"/>
      <c r="H124" s="2140"/>
      <c r="I124" s="2140"/>
      <c r="J124" s="2140"/>
      <c r="K124" s="2140"/>
      <c r="L124" s="2140"/>
      <c r="M124" s="2140"/>
      <c r="N124" s="2140"/>
      <c r="O124" s="2140"/>
      <c r="P124" s="2140"/>
      <c r="Q124" s="2140"/>
    </row>
    <row r="125" spans="1:17">
      <c r="A125" s="2140"/>
      <c r="B125" s="2140"/>
      <c r="C125" s="2140"/>
      <c r="D125" s="2140"/>
      <c r="E125" s="2140"/>
      <c r="F125" s="2140"/>
      <c r="G125" s="2140"/>
      <c r="H125" s="2140"/>
      <c r="I125" s="2140"/>
      <c r="J125" s="2140"/>
      <c r="K125" s="2140"/>
      <c r="L125" s="2140"/>
      <c r="M125" s="2140"/>
      <c r="N125" s="2140"/>
      <c r="O125" s="2140"/>
      <c r="P125" s="2140"/>
      <c r="Q125" s="2140"/>
    </row>
    <row r="126" spans="1:17">
      <c r="A126" s="2140"/>
      <c r="B126" s="2140"/>
      <c r="C126" s="2140"/>
      <c r="D126" s="2140"/>
      <c r="E126" s="2140"/>
      <c r="F126" s="2140"/>
      <c r="G126" s="2140"/>
      <c r="H126" s="2140"/>
      <c r="I126" s="2140"/>
      <c r="J126" s="2140"/>
      <c r="K126" s="2140"/>
      <c r="L126" s="2140"/>
      <c r="M126" s="2140"/>
      <c r="N126" s="2140"/>
      <c r="O126" s="2140"/>
      <c r="P126" s="2140"/>
      <c r="Q126" s="2140"/>
    </row>
    <row r="127" spans="1:17">
      <c r="A127" s="2140"/>
      <c r="B127" s="2140"/>
      <c r="C127" s="2140"/>
      <c r="D127" s="2140"/>
      <c r="E127" s="2140"/>
      <c r="F127" s="2140"/>
      <c r="G127" s="2140"/>
      <c r="H127" s="2140"/>
      <c r="I127" s="2140"/>
      <c r="J127" s="2140"/>
      <c r="K127" s="2140"/>
      <c r="L127" s="2140"/>
      <c r="M127" s="2140"/>
      <c r="N127" s="2140"/>
      <c r="O127" s="2140"/>
      <c r="P127" s="2140"/>
      <c r="Q127" s="2140"/>
    </row>
    <row r="128" spans="1:17">
      <c r="A128" s="2140"/>
      <c r="B128" s="2140"/>
      <c r="C128" s="2140"/>
      <c r="D128" s="2140"/>
      <c r="E128" s="2140"/>
      <c r="F128" s="2140"/>
      <c r="G128" s="2140"/>
      <c r="H128" s="2140"/>
      <c r="I128" s="2140"/>
      <c r="J128" s="2140"/>
      <c r="K128" s="2140"/>
      <c r="L128" s="2140"/>
      <c r="M128" s="2140"/>
      <c r="N128" s="2140"/>
      <c r="O128" s="2140"/>
      <c r="P128" s="2140"/>
      <c r="Q128" s="2140"/>
    </row>
    <row r="129" spans="1:17">
      <c r="A129" s="2140"/>
      <c r="B129" s="2140"/>
      <c r="C129" s="2140"/>
      <c r="D129" s="2140"/>
      <c r="E129" s="2140"/>
      <c r="F129" s="2140"/>
      <c r="G129" s="2140"/>
      <c r="H129" s="2140"/>
      <c r="I129" s="2140"/>
      <c r="J129" s="2140"/>
      <c r="K129" s="2140"/>
      <c r="L129" s="2140"/>
      <c r="M129" s="2140"/>
      <c r="N129" s="2140"/>
      <c r="O129" s="2140"/>
      <c r="P129" s="2140"/>
      <c r="Q129" s="2140"/>
    </row>
    <row r="130" spans="1:17">
      <c r="A130" s="2140"/>
      <c r="B130" s="2140"/>
      <c r="C130" s="2140"/>
      <c r="D130" s="2140"/>
      <c r="E130" s="2140"/>
      <c r="F130" s="2140"/>
      <c r="G130" s="2140"/>
      <c r="H130" s="2140"/>
      <c r="I130" s="2140"/>
      <c r="J130" s="2140"/>
      <c r="K130" s="2140"/>
      <c r="L130" s="2140"/>
      <c r="M130" s="2140"/>
      <c r="N130" s="2140"/>
      <c r="O130" s="2140"/>
      <c r="P130" s="2140"/>
      <c r="Q130" s="2140"/>
    </row>
    <row r="131" spans="1:17">
      <c r="A131" s="2140"/>
      <c r="B131" s="2140"/>
      <c r="C131" s="2140"/>
      <c r="D131" s="2140"/>
      <c r="E131" s="2140"/>
      <c r="F131" s="2140"/>
      <c r="G131" s="2140"/>
      <c r="H131" s="2140"/>
      <c r="I131" s="2140"/>
      <c r="J131" s="2140"/>
      <c r="K131" s="2140"/>
      <c r="L131" s="2140"/>
      <c r="M131" s="2140"/>
      <c r="N131" s="2140"/>
      <c r="O131" s="2140"/>
      <c r="P131" s="2140"/>
      <c r="Q131" s="2140"/>
    </row>
    <row r="132" spans="1:17">
      <c r="A132" s="2140"/>
      <c r="B132" s="2140"/>
      <c r="C132" s="2140"/>
      <c r="D132" s="2140"/>
      <c r="E132" s="2140"/>
      <c r="F132" s="2140"/>
      <c r="G132" s="2140"/>
      <c r="H132" s="2140"/>
      <c r="I132" s="2140"/>
      <c r="J132" s="2140"/>
      <c r="K132" s="2140"/>
      <c r="L132" s="2140"/>
      <c r="M132" s="2140"/>
      <c r="N132" s="2140"/>
      <c r="O132" s="2140"/>
      <c r="P132" s="2140"/>
      <c r="Q132" s="2140"/>
    </row>
    <row r="133" spans="1:17">
      <c r="A133" s="2140"/>
      <c r="B133" s="2140"/>
      <c r="C133" s="2140"/>
      <c r="D133" s="2140"/>
      <c r="E133" s="2140"/>
      <c r="F133" s="2140"/>
      <c r="G133" s="2140"/>
      <c r="H133" s="2140"/>
      <c r="I133" s="2140"/>
      <c r="J133" s="2140"/>
      <c r="K133" s="2140"/>
      <c r="L133" s="2140"/>
      <c r="M133" s="2140"/>
      <c r="N133" s="2140"/>
      <c r="O133" s="2140"/>
      <c r="P133" s="2140"/>
      <c r="Q133" s="2140"/>
    </row>
    <row r="134" spans="1:17">
      <c r="A134" s="2140"/>
      <c r="B134" s="2140"/>
      <c r="C134" s="2140"/>
      <c r="D134" s="2140"/>
      <c r="E134" s="2140"/>
      <c r="F134" s="2140"/>
      <c r="G134" s="2140"/>
      <c r="H134" s="2140"/>
      <c r="I134" s="2140"/>
      <c r="J134" s="2140"/>
      <c r="K134" s="2140"/>
      <c r="L134" s="2140"/>
      <c r="M134" s="2140"/>
      <c r="N134" s="2140"/>
      <c r="O134" s="2140"/>
      <c r="P134" s="2140"/>
      <c r="Q134" s="2140"/>
    </row>
    <row r="135" spans="1:17">
      <c r="A135" s="2140"/>
      <c r="B135" s="2140"/>
      <c r="C135" s="2140"/>
      <c r="D135" s="2140"/>
      <c r="E135" s="2140"/>
      <c r="F135" s="2140"/>
      <c r="G135" s="2140"/>
      <c r="H135" s="2140"/>
      <c r="I135" s="2140"/>
      <c r="J135" s="2140"/>
      <c r="K135" s="2140"/>
      <c r="L135" s="2140"/>
      <c r="M135" s="2140"/>
      <c r="N135" s="2140"/>
      <c r="O135" s="2140"/>
      <c r="P135" s="2140"/>
      <c r="Q135" s="2140"/>
    </row>
    <row r="136" spans="1:17">
      <c r="A136" s="2140"/>
      <c r="B136" s="2140"/>
      <c r="C136" s="2140"/>
      <c r="D136" s="2140"/>
      <c r="E136" s="2140"/>
      <c r="F136" s="2140"/>
      <c r="G136" s="2140"/>
      <c r="H136" s="2140"/>
      <c r="I136" s="2140"/>
      <c r="J136" s="2140"/>
      <c r="K136" s="2140"/>
      <c r="L136" s="2140"/>
      <c r="M136" s="2140"/>
      <c r="N136" s="2140"/>
      <c r="O136" s="2140"/>
      <c r="P136" s="2140"/>
      <c r="Q136" s="2140"/>
    </row>
    <row r="137" spans="1:17">
      <c r="A137" s="2140"/>
      <c r="B137" s="2140"/>
      <c r="C137" s="2140"/>
      <c r="D137" s="2140"/>
      <c r="E137" s="2140"/>
      <c r="F137" s="2140"/>
      <c r="G137" s="2140"/>
      <c r="H137" s="2140"/>
      <c r="I137" s="2140"/>
      <c r="J137" s="2140"/>
      <c r="K137" s="2140"/>
      <c r="L137" s="2140"/>
      <c r="M137" s="2140"/>
      <c r="N137" s="2140"/>
      <c r="O137" s="2140"/>
      <c r="P137" s="2140"/>
      <c r="Q137" s="2140"/>
    </row>
    <row r="138" spans="1:17">
      <c r="A138" s="2140"/>
      <c r="B138" s="2140"/>
      <c r="C138" s="2140"/>
      <c r="D138" s="2140"/>
      <c r="E138" s="2140"/>
      <c r="F138" s="2140"/>
      <c r="G138" s="2140"/>
      <c r="H138" s="2140"/>
      <c r="I138" s="2140"/>
      <c r="J138" s="2140"/>
      <c r="K138" s="2140"/>
      <c r="L138" s="2140"/>
      <c r="M138" s="2140"/>
      <c r="N138" s="2140"/>
      <c r="O138" s="2140"/>
      <c r="P138" s="2140"/>
      <c r="Q138" s="2140"/>
    </row>
    <row r="139" spans="1:17">
      <c r="A139" s="2140"/>
      <c r="B139" s="2140"/>
      <c r="C139" s="2140"/>
      <c r="D139" s="2140"/>
      <c r="E139" s="2140"/>
      <c r="F139" s="2140"/>
      <c r="G139" s="2140"/>
      <c r="H139" s="2140"/>
      <c r="I139" s="2140"/>
      <c r="J139" s="2140"/>
      <c r="K139" s="2140"/>
      <c r="L139" s="2140"/>
      <c r="M139" s="2140"/>
      <c r="N139" s="2140"/>
      <c r="O139" s="2140"/>
      <c r="P139" s="2140"/>
      <c r="Q139" s="2140"/>
    </row>
    <row r="140" spans="1:17">
      <c r="A140" s="2140"/>
      <c r="B140" s="2140"/>
      <c r="C140" s="2140"/>
      <c r="D140" s="2140"/>
      <c r="E140" s="2140"/>
      <c r="F140" s="2140"/>
      <c r="G140" s="2140"/>
      <c r="H140" s="2140"/>
      <c r="I140" s="2140"/>
      <c r="J140" s="2140"/>
      <c r="K140" s="2140"/>
      <c r="L140" s="2140"/>
      <c r="M140" s="2140"/>
      <c r="N140" s="2140"/>
      <c r="O140" s="2140"/>
      <c r="P140" s="2140"/>
      <c r="Q140" s="2140"/>
    </row>
    <row r="141" spans="1:17">
      <c r="A141" s="2140"/>
      <c r="B141" s="2140"/>
      <c r="C141" s="2140"/>
      <c r="D141" s="2140"/>
      <c r="E141" s="2140"/>
      <c r="F141" s="2140"/>
      <c r="G141" s="2140"/>
      <c r="H141" s="2140"/>
      <c r="I141" s="2140"/>
      <c r="J141" s="2140"/>
      <c r="K141" s="2140"/>
      <c r="L141" s="2140"/>
      <c r="M141" s="2140"/>
      <c r="N141" s="2140"/>
      <c r="O141" s="2140"/>
      <c r="P141" s="2140"/>
      <c r="Q141" s="2140"/>
    </row>
    <row r="142" spans="1:17">
      <c r="A142" s="2140"/>
      <c r="B142" s="2140"/>
      <c r="C142" s="2140"/>
      <c r="D142" s="2140"/>
      <c r="E142" s="2140"/>
      <c r="F142" s="2140"/>
      <c r="G142" s="2140"/>
      <c r="H142" s="2140"/>
      <c r="I142" s="2140"/>
      <c r="J142" s="2140"/>
      <c r="K142" s="2140"/>
      <c r="L142" s="2140"/>
      <c r="M142" s="2140"/>
      <c r="N142" s="2140"/>
      <c r="O142" s="2140"/>
      <c r="P142" s="2140"/>
      <c r="Q142" s="2140"/>
    </row>
    <row r="143" spans="1:17">
      <c r="A143" s="2140"/>
      <c r="B143" s="2140"/>
      <c r="C143" s="2140"/>
      <c r="D143" s="2140"/>
      <c r="E143" s="2140"/>
      <c r="F143" s="2140"/>
      <c r="G143" s="2140"/>
      <c r="H143" s="2140"/>
      <c r="I143" s="2140"/>
      <c r="J143" s="2140"/>
      <c r="K143" s="2140"/>
      <c r="L143" s="2140"/>
      <c r="M143" s="2140"/>
      <c r="N143" s="2140"/>
      <c r="O143" s="2140"/>
      <c r="P143" s="2140"/>
      <c r="Q143" s="2140"/>
    </row>
    <row r="144" spans="1:17">
      <c r="A144" s="2140"/>
      <c r="B144" s="2140"/>
      <c r="C144" s="2140"/>
      <c r="D144" s="2140"/>
      <c r="E144" s="2140"/>
      <c r="F144" s="2140"/>
      <c r="G144" s="2140"/>
      <c r="H144" s="2140"/>
      <c r="I144" s="2140"/>
      <c r="J144" s="2140"/>
      <c r="K144" s="2140"/>
      <c r="L144" s="2140"/>
      <c r="M144" s="2140"/>
      <c r="N144" s="2140"/>
      <c r="O144" s="2140"/>
      <c r="P144" s="2140"/>
      <c r="Q144" s="2140"/>
    </row>
    <row r="145" spans="1:17">
      <c r="A145" s="2140"/>
      <c r="B145" s="2140"/>
      <c r="C145" s="2140"/>
      <c r="D145" s="2140"/>
      <c r="E145" s="2140"/>
      <c r="F145" s="2140"/>
      <c r="G145" s="2140"/>
      <c r="H145" s="2140"/>
      <c r="I145" s="2140"/>
      <c r="J145" s="2140"/>
      <c r="K145" s="2140"/>
      <c r="L145" s="2140"/>
      <c r="M145" s="2140"/>
      <c r="N145" s="2140"/>
      <c r="O145" s="2140"/>
      <c r="P145" s="2140"/>
      <c r="Q145" s="2140"/>
    </row>
    <row r="146" spans="1:17">
      <c r="A146" s="2140"/>
      <c r="B146" s="2140"/>
      <c r="C146" s="2140"/>
      <c r="D146" s="2140"/>
      <c r="E146" s="2140"/>
      <c r="F146" s="2140"/>
      <c r="G146" s="2140"/>
      <c r="H146" s="2140"/>
      <c r="I146" s="2140"/>
      <c r="J146" s="2140"/>
      <c r="K146" s="2140"/>
      <c r="L146" s="2140"/>
      <c r="M146" s="2140"/>
      <c r="N146" s="2140"/>
      <c r="O146" s="2140"/>
      <c r="P146" s="2140"/>
      <c r="Q146" s="2140"/>
    </row>
    <row r="147" spans="1:17">
      <c r="A147" s="2140"/>
      <c r="B147" s="2140"/>
      <c r="C147" s="2140"/>
      <c r="D147" s="2140"/>
      <c r="E147" s="2140"/>
      <c r="F147" s="2140"/>
      <c r="G147" s="2140"/>
      <c r="H147" s="2140"/>
      <c r="I147" s="2140"/>
      <c r="J147" s="2140"/>
      <c r="K147" s="2140"/>
      <c r="L147" s="2140"/>
      <c r="M147" s="2140"/>
      <c r="N147" s="2140"/>
      <c r="O147" s="2140"/>
      <c r="P147" s="2140"/>
      <c r="Q147" s="2140"/>
    </row>
    <row r="148" spans="1:17">
      <c r="A148" s="2140"/>
      <c r="B148" s="2140"/>
      <c r="C148" s="2140"/>
      <c r="D148" s="2140"/>
      <c r="E148" s="2140"/>
      <c r="F148" s="2140"/>
      <c r="G148" s="2140"/>
      <c r="H148" s="2140"/>
      <c r="I148" s="2140"/>
      <c r="J148" s="2140"/>
      <c r="K148" s="2140"/>
      <c r="L148" s="2140"/>
      <c r="M148" s="2140"/>
      <c r="N148" s="2140"/>
      <c r="O148" s="2140"/>
      <c r="P148" s="2140"/>
      <c r="Q148" s="2140"/>
    </row>
    <row r="149" spans="1:17">
      <c r="A149" s="2140"/>
      <c r="B149" s="2140"/>
      <c r="C149" s="2140"/>
      <c r="D149" s="2140"/>
      <c r="E149" s="2140"/>
      <c r="F149" s="2140"/>
      <c r="G149" s="2140"/>
      <c r="H149" s="2140"/>
      <c r="I149" s="2140"/>
      <c r="J149" s="2140"/>
      <c r="K149" s="2140"/>
      <c r="L149" s="2140"/>
      <c r="M149" s="2140"/>
      <c r="N149" s="2140"/>
      <c r="O149" s="2140"/>
      <c r="P149" s="2140"/>
      <c r="Q149" s="2140"/>
    </row>
    <row r="150" spans="1:17">
      <c r="A150" s="2140"/>
      <c r="B150" s="2140"/>
      <c r="C150" s="2140"/>
      <c r="D150" s="2140"/>
      <c r="E150" s="2140"/>
      <c r="F150" s="2140"/>
      <c r="G150" s="2140"/>
      <c r="H150" s="2140"/>
      <c r="I150" s="2140"/>
      <c r="J150" s="2140"/>
      <c r="K150" s="2140"/>
      <c r="L150" s="2140"/>
      <c r="M150" s="2140"/>
      <c r="N150" s="2140"/>
      <c r="O150" s="2140"/>
      <c r="P150" s="2140"/>
      <c r="Q150" s="2140"/>
    </row>
    <row r="151" spans="1:17">
      <c r="A151" s="2140"/>
      <c r="B151" s="2140"/>
      <c r="C151" s="2140"/>
      <c r="D151" s="2140"/>
      <c r="E151" s="2140"/>
      <c r="F151" s="2140"/>
      <c r="G151" s="2140"/>
      <c r="H151" s="2140"/>
      <c r="I151" s="2140"/>
      <c r="J151" s="2140"/>
      <c r="K151" s="2140"/>
      <c r="L151" s="2140"/>
      <c r="M151" s="2140"/>
      <c r="N151" s="2140"/>
      <c r="O151" s="2140"/>
      <c r="P151" s="2140"/>
      <c r="Q151" s="2140"/>
    </row>
    <row r="152" spans="1:17">
      <c r="A152" s="2140"/>
      <c r="B152" s="2140"/>
      <c r="C152" s="2140"/>
      <c r="D152" s="2140"/>
      <c r="E152" s="2140"/>
      <c r="F152" s="2140"/>
      <c r="G152" s="2140"/>
      <c r="H152" s="2140"/>
      <c r="I152" s="2140"/>
      <c r="J152" s="2140"/>
      <c r="K152" s="2140"/>
      <c r="L152" s="2140"/>
      <c r="M152" s="2140"/>
      <c r="N152" s="2140"/>
      <c r="O152" s="2140"/>
      <c r="P152" s="2140"/>
      <c r="Q152" s="2140"/>
    </row>
    <row r="153" spans="1:17">
      <c r="A153" s="2140"/>
      <c r="B153" s="2140"/>
      <c r="C153" s="2140"/>
      <c r="D153" s="2140"/>
      <c r="E153" s="2140"/>
      <c r="F153" s="2140"/>
      <c r="G153" s="2140"/>
      <c r="H153" s="2140"/>
      <c r="I153" s="2140"/>
      <c r="J153" s="2140"/>
      <c r="K153" s="2140"/>
      <c r="L153" s="2140"/>
      <c r="M153" s="2140"/>
      <c r="N153" s="2140"/>
      <c r="O153" s="2140"/>
      <c r="P153" s="2140"/>
      <c r="Q153" s="2140"/>
    </row>
    <row r="154" spans="1:17">
      <c r="A154" s="2140"/>
      <c r="B154" s="2140"/>
      <c r="C154" s="2140"/>
      <c r="D154" s="2140"/>
      <c r="E154" s="2140"/>
      <c r="F154" s="2140"/>
      <c r="G154" s="2140"/>
      <c r="H154" s="2140"/>
      <c r="I154" s="2140"/>
      <c r="J154" s="2140"/>
      <c r="K154" s="2140"/>
      <c r="L154" s="2140"/>
      <c r="M154" s="2140"/>
      <c r="N154" s="2140"/>
      <c r="O154" s="2140"/>
      <c r="P154" s="2140"/>
      <c r="Q154" s="2140"/>
    </row>
    <row r="155" spans="1:17">
      <c r="A155" s="2140"/>
      <c r="B155" s="2140"/>
      <c r="C155" s="2140"/>
      <c r="D155" s="2140"/>
      <c r="E155" s="2140"/>
      <c r="F155" s="2140"/>
      <c r="G155" s="2140"/>
      <c r="H155" s="2140"/>
      <c r="I155" s="2140"/>
      <c r="J155" s="2140"/>
      <c r="K155" s="2140"/>
      <c r="L155" s="2140"/>
      <c r="M155" s="2140"/>
      <c r="N155" s="2140"/>
      <c r="O155" s="2140"/>
      <c r="P155" s="2140"/>
      <c r="Q155" s="2140"/>
    </row>
    <row r="156" spans="1:17">
      <c r="A156" s="2140"/>
      <c r="B156" s="2140"/>
      <c r="C156" s="2140"/>
      <c r="D156" s="2140"/>
      <c r="E156" s="2140"/>
      <c r="F156" s="2140"/>
      <c r="G156" s="2140"/>
      <c r="H156" s="2140"/>
      <c r="I156" s="2140"/>
      <c r="J156" s="2140"/>
      <c r="K156" s="2140"/>
      <c r="L156" s="2140"/>
      <c r="M156" s="2140"/>
      <c r="N156" s="2140"/>
      <c r="O156" s="2140"/>
      <c r="P156" s="2140"/>
      <c r="Q156" s="2140"/>
    </row>
    <row r="157" spans="1:17">
      <c r="A157" s="2140"/>
      <c r="B157" s="2140"/>
      <c r="C157" s="2140"/>
      <c r="D157" s="2140"/>
      <c r="E157" s="2140"/>
      <c r="F157" s="2140"/>
      <c r="G157" s="2140"/>
      <c r="H157" s="2140"/>
      <c r="I157" s="2140"/>
      <c r="J157" s="2140"/>
      <c r="K157" s="2140"/>
      <c r="L157" s="2140"/>
      <c r="M157" s="2140"/>
      <c r="N157" s="2140"/>
      <c r="O157" s="2140"/>
      <c r="P157" s="2140"/>
      <c r="Q157" s="2140"/>
    </row>
    <row r="158" spans="1:17">
      <c r="A158" s="2140"/>
      <c r="B158" s="2140"/>
      <c r="C158" s="2140"/>
      <c r="D158" s="2140"/>
      <c r="E158" s="2140"/>
      <c r="F158" s="2140"/>
      <c r="G158" s="2140"/>
      <c r="H158" s="2140"/>
      <c r="I158" s="2140"/>
      <c r="J158" s="2140"/>
      <c r="K158" s="2140"/>
      <c r="L158" s="2140"/>
      <c r="M158" s="2140"/>
      <c r="N158" s="2140"/>
      <c r="O158" s="2140"/>
      <c r="P158" s="2140"/>
      <c r="Q158" s="2140"/>
    </row>
    <row r="159" spans="1:17">
      <c r="A159" s="2140"/>
      <c r="B159" s="2140"/>
      <c r="C159" s="2140"/>
      <c r="D159" s="2140"/>
      <c r="E159" s="2140"/>
      <c r="F159" s="2140"/>
      <c r="G159" s="2140"/>
      <c r="H159" s="2140"/>
      <c r="I159" s="2140"/>
      <c r="J159" s="2140"/>
      <c r="K159" s="2140"/>
      <c r="L159" s="2140"/>
      <c r="M159" s="2140"/>
      <c r="N159" s="2140"/>
      <c r="O159" s="2140"/>
      <c r="P159" s="2140"/>
      <c r="Q159" s="2140"/>
    </row>
    <row r="160" spans="1:17">
      <c r="A160" s="2140"/>
      <c r="B160" s="2140"/>
      <c r="C160" s="2140"/>
      <c r="D160" s="2140"/>
      <c r="E160" s="2140"/>
      <c r="F160" s="2140"/>
      <c r="G160" s="2140"/>
      <c r="H160" s="2140"/>
      <c r="I160" s="2140"/>
      <c r="J160" s="2140"/>
      <c r="K160" s="2140"/>
      <c r="L160" s="2140"/>
      <c r="M160" s="2140"/>
      <c r="N160" s="2140"/>
      <c r="O160" s="2140"/>
      <c r="P160" s="2140"/>
      <c r="Q160" s="2140"/>
    </row>
    <row r="161" spans="1:17">
      <c r="A161" s="2140"/>
      <c r="B161" s="2140"/>
      <c r="C161" s="2140"/>
      <c r="D161" s="2140"/>
      <c r="E161" s="2140"/>
      <c r="F161" s="2140"/>
      <c r="G161" s="2140"/>
      <c r="H161" s="2140"/>
      <c r="I161" s="2140"/>
      <c r="J161" s="2140"/>
      <c r="K161" s="2140"/>
      <c r="L161" s="2140"/>
      <c r="M161" s="2140"/>
      <c r="N161" s="2140"/>
      <c r="O161" s="2140"/>
      <c r="P161" s="2140"/>
      <c r="Q161" s="2140"/>
    </row>
    <row r="162" spans="1:17">
      <c r="A162" s="2140"/>
      <c r="B162" s="2140"/>
      <c r="C162" s="2140"/>
      <c r="D162" s="2140"/>
      <c r="E162" s="2140"/>
      <c r="F162" s="2140"/>
      <c r="G162" s="2140"/>
      <c r="H162" s="2140"/>
      <c r="I162" s="2140"/>
      <c r="J162" s="2140"/>
      <c r="K162" s="2140"/>
      <c r="L162" s="2140"/>
      <c r="M162" s="2140"/>
      <c r="N162" s="2140"/>
      <c r="O162" s="2140"/>
      <c r="P162" s="2140"/>
      <c r="Q162" s="2140"/>
    </row>
    <row r="163" spans="1:17">
      <c r="A163" s="2140"/>
      <c r="B163" s="2140"/>
      <c r="C163" s="2140"/>
      <c r="D163" s="2140"/>
      <c r="E163" s="2140"/>
      <c r="F163" s="2140"/>
      <c r="G163" s="2140"/>
      <c r="H163" s="2140"/>
      <c r="I163" s="2140"/>
      <c r="J163" s="2140"/>
      <c r="K163" s="2140"/>
      <c r="L163" s="2140"/>
      <c r="M163" s="2140"/>
      <c r="N163" s="2140"/>
      <c r="O163" s="2140"/>
      <c r="P163" s="2140"/>
      <c r="Q163" s="2140"/>
    </row>
    <row r="164" spans="1:17">
      <c r="A164" s="2140"/>
      <c r="B164" s="2140"/>
      <c r="C164" s="2140"/>
      <c r="D164" s="2140"/>
      <c r="E164" s="2140"/>
      <c r="F164" s="2140"/>
      <c r="G164" s="2140"/>
      <c r="H164" s="2140"/>
      <c r="I164" s="2140"/>
      <c r="J164" s="2140"/>
      <c r="K164" s="2140"/>
      <c r="L164" s="2140"/>
      <c r="M164" s="2140"/>
      <c r="N164" s="2140"/>
      <c r="O164" s="2140"/>
      <c r="P164" s="2140"/>
      <c r="Q164" s="2140"/>
    </row>
    <row r="165" spans="1:17">
      <c r="A165" s="2140"/>
      <c r="B165" s="2140"/>
      <c r="C165" s="2140"/>
      <c r="D165" s="2140"/>
      <c r="E165" s="2140"/>
      <c r="F165" s="2140"/>
      <c r="G165" s="2140"/>
      <c r="H165" s="2140"/>
      <c r="I165" s="2140"/>
      <c r="J165" s="2140"/>
      <c r="K165" s="2140"/>
      <c r="L165" s="2140"/>
      <c r="M165" s="2140"/>
      <c r="N165" s="2140"/>
      <c r="O165" s="2140"/>
      <c r="P165" s="2140"/>
      <c r="Q165" s="2140"/>
    </row>
    <row r="166" spans="1:17">
      <c r="A166" s="2140"/>
      <c r="B166" s="2140"/>
      <c r="C166" s="2140"/>
      <c r="D166" s="2140"/>
      <c r="E166" s="2140"/>
      <c r="F166" s="2140"/>
      <c r="G166" s="2140"/>
      <c r="H166" s="2140"/>
      <c r="I166" s="2140"/>
      <c r="J166" s="2140"/>
      <c r="K166" s="2140"/>
      <c r="L166" s="2140"/>
      <c r="M166" s="2140"/>
      <c r="N166" s="2140"/>
      <c r="O166" s="2140"/>
      <c r="P166" s="2140"/>
      <c r="Q166" s="2140"/>
    </row>
    <row r="167" spans="1:17">
      <c r="A167" s="2140"/>
      <c r="B167" s="2140"/>
      <c r="C167" s="2140"/>
      <c r="D167" s="2140"/>
      <c r="E167" s="2140"/>
      <c r="F167" s="2140"/>
      <c r="G167" s="2140"/>
      <c r="H167" s="2140"/>
      <c r="I167" s="2140"/>
      <c r="J167" s="2140"/>
      <c r="K167" s="2140"/>
      <c r="L167" s="2140"/>
      <c r="M167" s="2140"/>
      <c r="N167" s="2140"/>
      <c r="O167" s="2140"/>
      <c r="P167" s="2140"/>
      <c r="Q167" s="2140"/>
    </row>
    <row r="168" spans="1:17">
      <c r="A168" s="2140"/>
      <c r="B168" s="2140"/>
      <c r="C168" s="2140"/>
      <c r="D168" s="2140"/>
      <c r="E168" s="2140"/>
      <c r="F168" s="2140"/>
      <c r="G168" s="2140"/>
      <c r="H168" s="2140"/>
      <c r="I168" s="2140"/>
      <c r="J168" s="2140"/>
      <c r="K168" s="2140"/>
      <c r="L168" s="2140"/>
      <c r="M168" s="2140"/>
      <c r="N168" s="2140"/>
      <c r="O168" s="2140"/>
      <c r="P168" s="2140"/>
      <c r="Q168" s="2140"/>
    </row>
    <row r="169" spans="1:17">
      <c r="A169" s="2140"/>
      <c r="B169" s="2140"/>
      <c r="C169" s="2140"/>
      <c r="D169" s="2140"/>
      <c r="E169" s="2140"/>
      <c r="F169" s="2140"/>
      <c r="G169" s="2140"/>
      <c r="H169" s="2140"/>
      <c r="I169" s="2140"/>
      <c r="J169" s="2140"/>
      <c r="K169" s="2140"/>
      <c r="L169" s="2140"/>
      <c r="M169" s="2140"/>
      <c r="N169" s="2140"/>
      <c r="O169" s="2140"/>
      <c r="P169" s="2140"/>
      <c r="Q169" s="2140"/>
    </row>
    <row r="170" spans="1:17">
      <c r="A170" s="2140"/>
      <c r="B170" s="2140"/>
      <c r="C170" s="2140"/>
      <c r="D170" s="2140"/>
      <c r="E170" s="2140"/>
      <c r="F170" s="2140"/>
      <c r="G170" s="2140"/>
      <c r="H170" s="2140"/>
      <c r="I170" s="2140"/>
      <c r="J170" s="2140"/>
      <c r="K170" s="2140"/>
      <c r="L170" s="2140"/>
      <c r="M170" s="2140"/>
      <c r="N170" s="2140"/>
      <c r="O170" s="2140"/>
      <c r="P170" s="2140"/>
      <c r="Q170" s="2140"/>
    </row>
    <row r="171" spans="1:17">
      <c r="A171" s="2140"/>
      <c r="B171" s="2140"/>
      <c r="C171" s="2140"/>
      <c r="D171" s="2140"/>
      <c r="E171" s="2140"/>
      <c r="F171" s="2140"/>
      <c r="G171" s="2140"/>
      <c r="H171" s="2140"/>
      <c r="I171" s="2140"/>
      <c r="J171" s="2140"/>
      <c r="K171" s="2140"/>
      <c r="L171" s="2140"/>
      <c r="M171" s="2140"/>
      <c r="N171" s="2140"/>
      <c r="O171" s="2140"/>
      <c r="P171" s="2140"/>
      <c r="Q171" s="2140"/>
    </row>
    <row r="172" spans="1:17">
      <c r="A172" s="2140"/>
      <c r="B172" s="2140"/>
      <c r="C172" s="2140"/>
      <c r="D172" s="2140"/>
      <c r="E172" s="2140"/>
      <c r="F172" s="2140"/>
      <c r="G172" s="2140"/>
      <c r="H172" s="2140"/>
      <c r="I172" s="2140"/>
      <c r="J172" s="2140"/>
      <c r="K172" s="2140"/>
      <c r="L172" s="2140"/>
      <c r="M172" s="2140"/>
      <c r="N172" s="2140"/>
      <c r="O172" s="2140"/>
      <c r="P172" s="2140"/>
      <c r="Q172" s="2140"/>
    </row>
    <row r="173" spans="1:17">
      <c r="A173" s="2140"/>
      <c r="B173" s="2140"/>
      <c r="C173" s="2140"/>
      <c r="D173" s="2140"/>
      <c r="E173" s="2140"/>
      <c r="F173" s="2140"/>
      <c r="G173" s="2140"/>
      <c r="H173" s="2140"/>
      <c r="I173" s="2140"/>
      <c r="J173" s="2140"/>
      <c r="K173" s="2140"/>
      <c r="L173" s="2140"/>
      <c r="M173" s="2140"/>
      <c r="N173" s="2140"/>
      <c r="O173" s="2140"/>
      <c r="P173" s="2140"/>
      <c r="Q173" s="2140"/>
    </row>
    <row r="174" spans="1:17">
      <c r="A174" s="2140"/>
      <c r="B174" s="2140"/>
      <c r="C174" s="2140"/>
      <c r="D174" s="2140"/>
      <c r="E174" s="2140"/>
      <c r="F174" s="2140"/>
      <c r="G174" s="2140"/>
      <c r="H174" s="2140"/>
      <c r="I174" s="2140"/>
      <c r="J174" s="2140"/>
      <c r="K174" s="2140"/>
      <c r="L174" s="2140"/>
      <c r="M174" s="2140"/>
      <c r="N174" s="2140"/>
      <c r="O174" s="2140"/>
      <c r="P174" s="2140"/>
      <c r="Q174" s="2140"/>
    </row>
    <row r="175" spans="1:17">
      <c r="A175" s="2140"/>
      <c r="B175" s="2140"/>
      <c r="C175" s="2140"/>
      <c r="D175" s="2140"/>
      <c r="E175" s="2140"/>
      <c r="F175" s="2140"/>
      <c r="G175" s="2140"/>
      <c r="H175" s="2140"/>
      <c r="I175" s="2140"/>
      <c r="J175" s="2140"/>
      <c r="K175" s="2140"/>
      <c r="L175" s="2140"/>
      <c r="M175" s="2140"/>
      <c r="N175" s="2140"/>
      <c r="O175" s="2140"/>
      <c r="P175" s="2140"/>
      <c r="Q175" s="2140"/>
    </row>
    <row r="176" spans="1:17">
      <c r="A176" s="2140"/>
      <c r="B176" s="2140"/>
      <c r="C176" s="2140"/>
      <c r="D176" s="2140"/>
      <c r="E176" s="2140"/>
      <c r="F176" s="2140"/>
      <c r="G176" s="2140"/>
      <c r="H176" s="2140"/>
      <c r="I176" s="2140"/>
      <c r="J176" s="2140"/>
      <c r="K176" s="2140"/>
      <c r="L176" s="2140"/>
      <c r="M176" s="2140"/>
      <c r="N176" s="2140"/>
      <c r="O176" s="2140"/>
      <c r="P176" s="2140"/>
      <c r="Q176" s="2140"/>
    </row>
    <row r="177" spans="1:17">
      <c r="A177" s="2140"/>
      <c r="B177" s="2140"/>
      <c r="C177" s="2140"/>
      <c r="D177" s="2140"/>
      <c r="E177" s="2140"/>
      <c r="F177" s="2140"/>
      <c r="G177" s="2140"/>
      <c r="H177" s="2140"/>
      <c r="I177" s="2140"/>
      <c r="J177" s="2140"/>
      <c r="K177" s="2140"/>
      <c r="L177" s="2140"/>
      <c r="M177" s="2140"/>
      <c r="N177" s="2140"/>
      <c r="O177" s="2140"/>
      <c r="P177" s="2140"/>
      <c r="Q177" s="2140"/>
    </row>
    <row r="178" spans="1:17">
      <c r="A178" s="2140"/>
      <c r="B178" s="2140"/>
      <c r="C178" s="2140"/>
      <c r="D178" s="2140"/>
      <c r="E178" s="2140"/>
      <c r="F178" s="2140"/>
      <c r="G178" s="2140"/>
      <c r="H178" s="2140"/>
      <c r="I178" s="2140"/>
      <c r="J178" s="2140"/>
      <c r="K178" s="2140"/>
      <c r="L178" s="2140"/>
      <c r="M178" s="2140"/>
      <c r="N178" s="2140"/>
      <c r="O178" s="2140"/>
      <c r="P178" s="2140"/>
      <c r="Q178" s="2140"/>
    </row>
    <row r="179" spans="1:17">
      <c r="A179" s="2140"/>
      <c r="B179" s="2140"/>
      <c r="C179" s="2140"/>
      <c r="D179" s="2140"/>
      <c r="E179" s="2140"/>
      <c r="F179" s="2140"/>
      <c r="G179" s="2140"/>
      <c r="H179" s="2140"/>
      <c r="I179" s="2140"/>
      <c r="J179" s="2140"/>
      <c r="K179" s="2140"/>
      <c r="L179" s="2140"/>
      <c r="M179" s="2140"/>
      <c r="N179" s="2140"/>
      <c r="O179" s="2140"/>
      <c r="P179" s="2140"/>
      <c r="Q179" s="2140"/>
    </row>
    <row r="180" spans="1:17">
      <c r="A180" s="2140"/>
      <c r="B180" s="2140"/>
      <c r="C180" s="2140"/>
      <c r="D180" s="2140"/>
      <c r="E180" s="2140"/>
      <c r="F180" s="2140"/>
      <c r="G180" s="2140"/>
      <c r="H180" s="2140"/>
      <c r="I180" s="2140"/>
      <c r="J180" s="2140"/>
      <c r="K180" s="2140"/>
      <c r="L180" s="2140"/>
      <c r="M180" s="2140"/>
      <c r="N180" s="2140"/>
      <c r="O180" s="2140"/>
      <c r="P180" s="2140"/>
      <c r="Q180" s="2140"/>
    </row>
    <row r="181" spans="1:17">
      <c r="A181" s="2140"/>
      <c r="B181" s="2140"/>
      <c r="C181" s="2140"/>
      <c r="D181" s="2140"/>
      <c r="E181" s="2140"/>
      <c r="F181" s="2140"/>
      <c r="G181" s="2140"/>
      <c r="H181" s="2140"/>
      <c r="I181" s="2140"/>
      <c r="J181" s="2140"/>
      <c r="K181" s="2140"/>
      <c r="L181" s="2140"/>
      <c r="M181" s="2140"/>
      <c r="N181" s="2140"/>
      <c r="O181" s="2140"/>
      <c r="P181" s="2140"/>
      <c r="Q181" s="2140"/>
    </row>
    <row r="182" spans="1:17">
      <c r="A182" s="2140"/>
      <c r="B182" s="2140"/>
      <c r="C182" s="2140"/>
      <c r="D182" s="2140"/>
      <c r="E182" s="2140"/>
      <c r="F182" s="2140"/>
      <c r="G182" s="2140"/>
      <c r="H182" s="2140"/>
      <c r="I182" s="2140"/>
      <c r="J182" s="2140"/>
      <c r="K182" s="2140"/>
      <c r="L182" s="2140"/>
      <c r="M182" s="2140"/>
      <c r="N182" s="2140"/>
      <c r="O182" s="2140"/>
      <c r="P182" s="2140"/>
      <c r="Q182" s="2140"/>
    </row>
    <row r="183" spans="1:17">
      <c r="A183" s="2140"/>
      <c r="B183" s="2140"/>
      <c r="C183" s="2140"/>
      <c r="D183" s="2140"/>
      <c r="E183" s="2140"/>
      <c r="F183" s="2140"/>
      <c r="G183" s="2140"/>
      <c r="H183" s="2140"/>
      <c r="I183" s="2140"/>
      <c r="J183" s="2140"/>
      <c r="K183" s="2140"/>
      <c r="L183" s="2140"/>
      <c r="M183" s="2140"/>
      <c r="N183" s="2140"/>
      <c r="O183" s="2140"/>
      <c r="P183" s="2140"/>
      <c r="Q183" s="2140"/>
    </row>
    <row r="184" spans="1:17">
      <c r="A184" s="2140"/>
      <c r="B184" s="2140"/>
      <c r="C184" s="2140"/>
      <c r="D184" s="2140"/>
      <c r="E184" s="2140"/>
      <c r="F184" s="2140"/>
      <c r="G184" s="2140"/>
      <c r="H184" s="2140"/>
      <c r="I184" s="2140"/>
      <c r="J184" s="2140"/>
      <c r="K184" s="2140"/>
      <c r="L184" s="2140"/>
      <c r="M184" s="2140"/>
      <c r="N184" s="2140"/>
      <c r="O184" s="2140"/>
      <c r="P184" s="2140"/>
      <c r="Q184" s="2140"/>
    </row>
    <row r="185" spans="1:17">
      <c r="A185" s="2140"/>
      <c r="B185" s="2140"/>
      <c r="C185" s="2140"/>
      <c r="D185" s="2140"/>
      <c r="E185" s="2140"/>
      <c r="F185" s="2140"/>
      <c r="G185" s="2140"/>
      <c r="H185" s="2140"/>
      <c r="I185" s="2140"/>
      <c r="J185" s="2140"/>
      <c r="K185" s="2140"/>
      <c r="L185" s="2140"/>
      <c r="M185" s="2140"/>
      <c r="N185" s="2140"/>
      <c r="O185" s="2140"/>
      <c r="P185" s="2140"/>
      <c r="Q185" s="2140"/>
    </row>
    <row r="186" spans="1:17">
      <c r="A186" s="2140"/>
      <c r="B186" s="2140"/>
      <c r="C186" s="2140"/>
      <c r="D186" s="2140"/>
      <c r="E186" s="2140"/>
      <c r="F186" s="2140"/>
      <c r="G186" s="2140"/>
      <c r="H186" s="2140"/>
      <c r="I186" s="2140"/>
      <c r="J186" s="2140"/>
      <c r="K186" s="2140"/>
      <c r="L186" s="2140"/>
      <c r="M186" s="2140"/>
      <c r="N186" s="2140"/>
      <c r="O186" s="2140"/>
      <c r="P186" s="2140"/>
      <c r="Q186" s="2140"/>
    </row>
    <row r="187" spans="1:17">
      <c r="A187" s="2140"/>
      <c r="B187" s="2140"/>
      <c r="C187" s="2140"/>
      <c r="D187" s="2140"/>
      <c r="E187" s="2140"/>
      <c r="F187" s="2140"/>
      <c r="G187" s="2140"/>
      <c r="H187" s="2140"/>
      <c r="I187" s="2140"/>
      <c r="J187" s="2140"/>
      <c r="K187" s="2140"/>
      <c r="L187" s="2140"/>
      <c r="M187" s="2140"/>
      <c r="N187" s="2140"/>
      <c r="O187" s="2140"/>
      <c r="P187" s="2140"/>
      <c r="Q187" s="2140"/>
    </row>
    <row r="188" spans="1:17">
      <c r="A188" s="2140"/>
      <c r="B188" s="2140"/>
      <c r="C188" s="2140"/>
      <c r="D188" s="2140"/>
      <c r="E188" s="2140"/>
      <c r="F188" s="2140"/>
      <c r="G188" s="2140"/>
      <c r="H188" s="2140"/>
      <c r="I188" s="2140"/>
      <c r="J188" s="2140"/>
      <c r="K188" s="2140"/>
      <c r="L188" s="2140"/>
      <c r="M188" s="2140"/>
      <c r="N188" s="2140"/>
      <c r="O188" s="2140"/>
      <c r="P188" s="2140"/>
      <c r="Q188" s="2140"/>
    </row>
  </sheetData>
  <mergeCells count="3">
    <mergeCell ref="C40:C43"/>
    <mergeCell ref="B64:C66"/>
    <mergeCell ref="B67:D67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40" fitToHeight="3" orientation="portrait" r:id="rId1"/>
  <headerFooter alignWithMargins="0"/>
  <rowBreaks count="1" manualBreakCount="1">
    <brk id="71" max="16" man="1"/>
  </rowBreaks>
  <colBreaks count="1" manualBreakCount="1">
    <brk id="17" max="113" man="1"/>
  </colBreaks>
  <ignoredErrors>
    <ignoredError sqref="E67:P67" formulaRange="1"/>
    <ignoredError sqref="F64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EG254"/>
  <sheetViews>
    <sheetView view="pageBreakPreview" zoomScale="90" zoomScaleNormal="70" zoomScaleSheetLayoutView="90" zoomScalePageLayoutView="40" workbookViewId="0">
      <selection activeCell="B1" sqref="B1"/>
    </sheetView>
  </sheetViews>
  <sheetFormatPr baseColWidth="10" defaultRowHeight="12.75"/>
  <cols>
    <col min="1" max="1" width="1.85546875" customWidth="1"/>
    <col min="2" max="2" width="4.28515625" customWidth="1"/>
    <col min="3" max="3" width="42.5703125" customWidth="1"/>
    <col min="4" max="4" width="10.140625" customWidth="1"/>
    <col min="5" max="16" width="12.5703125" customWidth="1"/>
    <col min="17" max="17" width="13.42578125" bestFit="1" customWidth="1"/>
    <col min="18" max="18" width="2" style="1048" customWidth="1"/>
    <col min="19" max="19" width="8.85546875" style="1048" customWidth="1"/>
    <col min="20" max="20" width="12.5703125" style="1048" bestFit="1" customWidth="1"/>
    <col min="21" max="21" width="32.5703125" style="1048" customWidth="1"/>
    <col min="22" max="32" width="8.85546875" style="1048" customWidth="1"/>
    <col min="33" max="33" width="10.28515625" style="1048" bestFit="1" customWidth="1"/>
    <col min="34" max="34" width="13.28515625" style="1048" customWidth="1"/>
    <col min="35" max="39" width="11.42578125" style="1048"/>
  </cols>
  <sheetData>
    <row r="1" spans="2:137" s="2" customFormat="1" ht="15.75">
      <c r="B1" s="12" t="s">
        <v>176</v>
      </c>
      <c r="R1" s="1053"/>
      <c r="S1" s="1048"/>
      <c r="T1" s="1048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325"/>
      <c r="AI1" s="1325"/>
      <c r="AJ1" s="1325"/>
      <c r="AK1" s="1048"/>
      <c r="AL1" s="1048"/>
      <c r="AM1" s="1048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</row>
    <row r="2" spans="2:137" s="2" customFormat="1" ht="15.75" thickBot="1">
      <c r="B2" s="28"/>
      <c r="R2" s="1053"/>
      <c r="S2" s="1048"/>
      <c r="T2" s="1048"/>
      <c r="U2" s="1325"/>
      <c r="V2" s="1325"/>
      <c r="W2" s="1325"/>
      <c r="X2" s="1325"/>
      <c r="Y2" s="1325"/>
      <c r="Z2" s="1325"/>
      <c r="AA2" s="1325"/>
      <c r="AB2" s="1325"/>
      <c r="AC2" s="1325"/>
      <c r="AD2" s="1325"/>
      <c r="AE2" s="1325"/>
      <c r="AF2" s="1325"/>
      <c r="AG2" s="1325"/>
      <c r="AH2" s="1325"/>
      <c r="AI2" s="1325"/>
      <c r="AJ2" s="1325"/>
      <c r="AK2" s="1048"/>
      <c r="AL2" s="1048"/>
      <c r="AM2" s="1048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</row>
    <row r="3" spans="2:137" ht="30.75" thickBot="1">
      <c r="B3" s="1562" t="s">
        <v>137</v>
      </c>
      <c r="C3" s="1479" t="s">
        <v>1</v>
      </c>
      <c r="D3" s="1479" t="s">
        <v>168</v>
      </c>
      <c r="E3" s="1479" t="s">
        <v>86</v>
      </c>
      <c r="F3" s="1479" t="s">
        <v>87</v>
      </c>
      <c r="G3" s="1479" t="s">
        <v>88</v>
      </c>
      <c r="H3" s="1479" t="s">
        <v>89</v>
      </c>
      <c r="I3" s="1479" t="s">
        <v>90</v>
      </c>
      <c r="J3" s="1479" t="s">
        <v>91</v>
      </c>
      <c r="K3" s="1479" t="s">
        <v>93</v>
      </c>
      <c r="L3" s="1479" t="s">
        <v>94</v>
      </c>
      <c r="M3" s="1479" t="s">
        <v>169</v>
      </c>
      <c r="N3" s="1479" t="s">
        <v>96</v>
      </c>
      <c r="O3" s="1479" t="s">
        <v>97</v>
      </c>
      <c r="P3" s="1563" t="s">
        <v>98</v>
      </c>
      <c r="Q3" s="1564" t="s">
        <v>170</v>
      </c>
      <c r="R3" s="1163"/>
      <c r="S3" s="1163"/>
      <c r="U3" s="1325"/>
      <c r="V3" s="1325"/>
      <c r="W3" s="1325" t="s">
        <v>351</v>
      </c>
      <c r="X3" s="1325" t="s">
        <v>352</v>
      </c>
      <c r="Y3" s="1325" t="s">
        <v>353</v>
      </c>
      <c r="Z3" s="1325" t="s">
        <v>354</v>
      </c>
      <c r="AA3" s="1325" t="s">
        <v>355</v>
      </c>
      <c r="AB3" s="1325" t="s">
        <v>356</v>
      </c>
      <c r="AC3" s="1325" t="s">
        <v>357</v>
      </c>
      <c r="AD3" s="1325" t="s">
        <v>358</v>
      </c>
      <c r="AE3" s="1325" t="s">
        <v>359</v>
      </c>
      <c r="AF3" s="1325" t="s">
        <v>360</v>
      </c>
      <c r="AG3" s="1325" t="s">
        <v>361</v>
      </c>
      <c r="AH3" s="1325" t="s">
        <v>362</v>
      </c>
      <c r="AI3" s="1325" t="s">
        <v>48</v>
      </c>
      <c r="AJ3" s="1325"/>
    </row>
    <row r="4" spans="2:137" s="2" customFormat="1" ht="18.75" customHeight="1">
      <c r="B4" s="1005">
        <v>1</v>
      </c>
      <c r="C4" s="10" t="s">
        <v>234</v>
      </c>
      <c r="D4" s="47" t="s">
        <v>44</v>
      </c>
      <c r="E4" s="81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02">
        <f>SUM(E4:P4)</f>
        <v>0</v>
      </c>
      <c r="R4" s="1164"/>
      <c r="S4" s="1160"/>
      <c r="T4" s="1048"/>
      <c r="U4" s="1337" t="s">
        <v>234</v>
      </c>
      <c r="V4" s="1338" t="s">
        <v>44</v>
      </c>
      <c r="W4" s="1325"/>
      <c r="X4" s="1325"/>
      <c r="Y4" s="1325"/>
      <c r="Z4" s="1325"/>
      <c r="AA4" s="1325"/>
      <c r="AB4" s="1325"/>
      <c r="AC4" s="1325"/>
      <c r="AD4" s="1325"/>
      <c r="AE4" s="1325"/>
      <c r="AF4" s="1325"/>
      <c r="AG4" s="1325"/>
      <c r="AH4" s="1325"/>
      <c r="AI4" s="1325"/>
      <c r="AJ4" s="1325"/>
      <c r="AK4" s="1048"/>
      <c r="AL4" s="1048"/>
      <c r="AM4" s="1048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2:137" s="2" customFormat="1" ht="18.75" customHeight="1">
      <c r="B5" s="1005"/>
      <c r="C5" s="10"/>
      <c r="D5" s="47" t="s">
        <v>45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302">
        <f>SUM(E5:P5)</f>
        <v>0</v>
      </c>
      <c r="R5" s="1164"/>
      <c r="S5" s="1160"/>
      <c r="T5" s="1048"/>
      <c r="U5" s="1337"/>
      <c r="V5" s="1339" t="s">
        <v>45</v>
      </c>
      <c r="W5" s="1340"/>
      <c r="X5" s="1341"/>
      <c r="Y5" s="1341"/>
      <c r="Z5" s="1341"/>
      <c r="AA5" s="1341"/>
      <c r="AB5" s="1341"/>
      <c r="AC5" s="1341"/>
      <c r="AD5" s="1341"/>
      <c r="AE5" s="1341"/>
      <c r="AF5" s="1341"/>
      <c r="AG5" s="1341"/>
      <c r="AH5" s="1341"/>
      <c r="AI5" s="1342"/>
      <c r="AJ5" s="1325"/>
      <c r="AK5" s="1048"/>
      <c r="AL5" s="1048"/>
      <c r="AM5" s="1048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37" s="2" customFormat="1" ht="18.75" customHeight="1">
      <c r="B6" s="1005"/>
      <c r="C6" s="10"/>
      <c r="D6" s="47" t="s">
        <v>46</v>
      </c>
      <c r="E6" s="1012">
        <v>9.0753262999999968</v>
      </c>
      <c r="F6" s="1012">
        <v>7.6059639999999948</v>
      </c>
      <c r="G6" s="1012">
        <v>8.4092172999999981</v>
      </c>
      <c r="H6" s="1012">
        <v>7.8737686000000036</v>
      </c>
      <c r="I6" s="1012">
        <v>7.3634771999999984</v>
      </c>
      <c r="J6" s="1012">
        <v>6.3991966000000033</v>
      </c>
      <c r="K6" s="1012">
        <v>5.7505556999999987</v>
      </c>
      <c r="L6" s="1012">
        <v>6.0774149999999985</v>
      </c>
      <c r="M6" s="1012">
        <v>6.8359523999999965</v>
      </c>
      <c r="N6" s="1012">
        <v>7.6007380000000051</v>
      </c>
      <c r="O6" s="1012">
        <v>7.9531895999999964</v>
      </c>
      <c r="P6" s="1012">
        <v>8.2710515999999963</v>
      </c>
      <c r="Q6" s="389">
        <f>SUM(E6:P6)</f>
        <v>89.215852299999995</v>
      </c>
      <c r="R6" s="1164"/>
      <c r="S6" s="1160"/>
      <c r="T6" s="1048"/>
      <c r="U6" s="1337"/>
      <c r="V6" s="1339" t="s">
        <v>46</v>
      </c>
      <c r="W6" s="1340">
        <v>9.0753262999999968</v>
      </c>
      <c r="X6" s="1341">
        <v>7.6059639999999948</v>
      </c>
      <c r="Y6" s="1341">
        <v>8.4092172999999981</v>
      </c>
      <c r="Z6" s="1341">
        <v>7.8737686000000036</v>
      </c>
      <c r="AA6" s="1341">
        <v>7.3634771999999984</v>
      </c>
      <c r="AB6" s="1341">
        <v>6.3991966000000033</v>
      </c>
      <c r="AC6" s="1341">
        <v>5.7505556999999987</v>
      </c>
      <c r="AD6" s="1341">
        <v>6.0774149999999985</v>
      </c>
      <c r="AE6" s="1341">
        <v>6.8359523999999965</v>
      </c>
      <c r="AF6" s="1341">
        <v>7.6007380000000051</v>
      </c>
      <c r="AG6" s="1341">
        <v>7.9531895999999964</v>
      </c>
      <c r="AH6" s="1341">
        <v>8.2710515999999963</v>
      </c>
      <c r="AI6" s="1342">
        <v>89.215852299999938</v>
      </c>
      <c r="AJ6" s="1325"/>
      <c r="AK6" s="1048"/>
      <c r="AL6" s="1048"/>
      <c r="AM6" s="1048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2:137" s="2" customFormat="1" ht="18.75" customHeight="1">
      <c r="B7" s="1005"/>
      <c r="C7" s="10"/>
      <c r="D7" s="47" t="s">
        <v>47</v>
      </c>
      <c r="E7" s="1012">
        <v>0.54878080000000018</v>
      </c>
      <c r="F7" s="1012">
        <v>0.51750270000000009</v>
      </c>
      <c r="G7" s="1012">
        <v>0.56666289999999997</v>
      </c>
      <c r="H7" s="1012">
        <v>0.51550280000000015</v>
      </c>
      <c r="I7" s="1012">
        <v>0.53016679999999994</v>
      </c>
      <c r="J7" s="1012">
        <v>0.52387080000000019</v>
      </c>
      <c r="K7" s="1012">
        <v>0.5340353000000001</v>
      </c>
      <c r="L7" s="1012">
        <v>0.49528599999999978</v>
      </c>
      <c r="M7" s="1012">
        <v>0.50923309999999988</v>
      </c>
      <c r="N7" s="1012">
        <v>0.52125170000000032</v>
      </c>
      <c r="O7" s="1012">
        <v>0.49099290000000012</v>
      </c>
      <c r="P7" s="1012">
        <v>0.58454879999999998</v>
      </c>
      <c r="Q7" s="72">
        <f>SUM(E7:P7)</f>
        <v>6.3378346000000008</v>
      </c>
      <c r="R7" s="1164"/>
      <c r="S7" s="1160"/>
      <c r="T7" s="1048"/>
      <c r="U7" s="1343"/>
      <c r="V7" s="1344" t="s">
        <v>47</v>
      </c>
      <c r="W7" s="1345">
        <v>0.54878080000000018</v>
      </c>
      <c r="X7" s="1346">
        <v>0.51750270000000009</v>
      </c>
      <c r="Y7" s="1346">
        <v>0.56666289999999997</v>
      </c>
      <c r="Z7" s="1346">
        <v>0.51550280000000015</v>
      </c>
      <c r="AA7" s="1346">
        <v>0.53016679999999994</v>
      </c>
      <c r="AB7" s="1346">
        <v>0.52387080000000019</v>
      </c>
      <c r="AC7" s="1346">
        <v>0.5340353000000001</v>
      </c>
      <c r="AD7" s="1346">
        <v>0.49528599999999978</v>
      </c>
      <c r="AE7" s="1346">
        <v>0.50923309999999988</v>
      </c>
      <c r="AF7" s="1346">
        <v>0.52125170000000032</v>
      </c>
      <c r="AG7" s="1346">
        <v>0.49099290000000012</v>
      </c>
      <c r="AH7" s="1346">
        <v>0.58454879999999998</v>
      </c>
      <c r="AI7" s="1347">
        <v>6.3378346000000034</v>
      </c>
      <c r="AJ7" s="1325"/>
      <c r="AK7" s="1048"/>
      <c r="AL7" s="1048"/>
      <c r="AM7" s="1048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</row>
    <row r="8" spans="2:137" s="2" customFormat="1" ht="18.75" customHeight="1">
      <c r="B8" s="1006"/>
      <c r="C8" s="1009"/>
      <c r="D8" s="51" t="s">
        <v>48</v>
      </c>
      <c r="E8" s="87">
        <v>9.6241070999999998</v>
      </c>
      <c r="F8" s="87">
        <v>8.1234667000000016</v>
      </c>
      <c r="G8" s="87">
        <v>8.9758801999999989</v>
      </c>
      <c r="H8" s="87">
        <v>8.3892714000000019</v>
      </c>
      <c r="I8" s="87">
        <v>7.8936439999999992</v>
      </c>
      <c r="J8" s="87">
        <v>6.9230673999999972</v>
      </c>
      <c r="K8" s="87">
        <v>6.2845909999999936</v>
      </c>
      <c r="L8" s="87">
        <v>6.5727009999999986</v>
      </c>
      <c r="M8" s="87">
        <v>7.3451854999999941</v>
      </c>
      <c r="N8" s="87">
        <v>8.1219896999999897</v>
      </c>
      <c r="O8" s="87">
        <v>8.4441825000000019</v>
      </c>
      <c r="P8" s="88">
        <v>8.8556004000000001</v>
      </c>
      <c r="Q8" s="304">
        <f>+SUM(Q4:Q7)</f>
        <v>95.553686900000002</v>
      </c>
      <c r="R8" s="1164"/>
      <c r="S8" s="1160"/>
      <c r="T8" s="1048"/>
      <c r="U8" s="1348"/>
      <c r="V8" s="1349" t="s">
        <v>48</v>
      </c>
      <c r="W8" s="1350">
        <v>9.6241070999999998</v>
      </c>
      <c r="X8" s="1351">
        <v>8.1234667000000016</v>
      </c>
      <c r="Y8" s="1351">
        <v>8.9758801999999989</v>
      </c>
      <c r="Z8" s="1351">
        <v>8.3892714000000019</v>
      </c>
      <c r="AA8" s="1351">
        <v>7.8936439999999992</v>
      </c>
      <c r="AB8" s="1351">
        <v>6.9230673999999972</v>
      </c>
      <c r="AC8" s="1351">
        <v>6.2845909999999936</v>
      </c>
      <c r="AD8" s="1351">
        <v>6.5727009999999986</v>
      </c>
      <c r="AE8" s="1351">
        <v>7.3451854999999941</v>
      </c>
      <c r="AF8" s="1351">
        <v>8.1219896999999897</v>
      </c>
      <c r="AG8" s="1351">
        <v>8.4441825000000019</v>
      </c>
      <c r="AH8" s="1351">
        <v>8.8556004000000001</v>
      </c>
      <c r="AI8" s="1352">
        <v>95.553686900000045</v>
      </c>
      <c r="AJ8" s="1325"/>
      <c r="AK8" s="1048"/>
      <c r="AL8" s="1048"/>
      <c r="AM8" s="104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2:137" s="2" customFormat="1" ht="18.75" customHeight="1">
      <c r="B9" s="1011">
        <v>2</v>
      </c>
      <c r="C9" s="10" t="s">
        <v>259</v>
      </c>
      <c r="D9" s="46" t="s">
        <v>44</v>
      </c>
      <c r="E9" s="80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303">
        <f>SUM(E9:P9)</f>
        <v>0</v>
      </c>
      <c r="R9" s="1164"/>
      <c r="S9" s="1160"/>
      <c r="T9" s="1048"/>
      <c r="U9" s="1348" t="s">
        <v>259</v>
      </c>
      <c r="V9" s="1338" t="s">
        <v>44</v>
      </c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5"/>
      <c r="AK9" s="1048"/>
      <c r="AL9" s="1048"/>
      <c r="AM9" s="1048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</row>
    <row r="10" spans="2:137" s="2" customFormat="1" ht="18.75" customHeight="1">
      <c r="B10" s="1005"/>
      <c r="C10" s="10"/>
      <c r="D10" s="47" t="s">
        <v>45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302">
        <f>SUM(E10:P10)</f>
        <v>0</v>
      </c>
      <c r="R10" s="1164"/>
      <c r="S10" s="1160"/>
      <c r="T10" s="1048"/>
      <c r="U10" s="1348"/>
      <c r="V10" s="1339" t="s">
        <v>45</v>
      </c>
      <c r="W10" s="1345"/>
      <c r="X10" s="1346"/>
      <c r="Y10" s="1346"/>
      <c r="Z10" s="1346"/>
      <c r="AA10" s="1346"/>
      <c r="AB10" s="1346"/>
      <c r="AC10" s="1346"/>
      <c r="AD10" s="1346"/>
      <c r="AE10" s="1346"/>
      <c r="AF10" s="1346"/>
      <c r="AG10" s="1346"/>
      <c r="AH10" s="1346"/>
      <c r="AI10" s="1347"/>
      <c r="AJ10" s="1325"/>
      <c r="AK10" s="1048"/>
      <c r="AL10" s="1048"/>
      <c r="AM10" s="1048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</row>
    <row r="11" spans="2:137" s="2" customFormat="1" ht="18.75" customHeight="1">
      <c r="B11" s="1005"/>
      <c r="C11" s="10"/>
      <c r="D11" s="47" t="s">
        <v>46</v>
      </c>
      <c r="E11" s="1012">
        <v>2.0753899999999999E-2</v>
      </c>
      <c r="F11" s="1012">
        <v>1.94497E-2</v>
      </c>
      <c r="G11" s="1012">
        <v>1.8968600000000002E-2</v>
      </c>
      <c r="H11" s="1012">
        <v>1.8661199999999999E-2</v>
      </c>
      <c r="I11" s="1012">
        <v>1.9297000000000002E-2</v>
      </c>
      <c r="J11" s="1012">
        <v>1.8449E-2</v>
      </c>
      <c r="K11" s="1012">
        <v>1.93989E-2</v>
      </c>
      <c r="L11" s="1012">
        <v>2.1173499999999998E-2</v>
      </c>
      <c r="M11" s="1012">
        <v>2.0035799999999999E-2</v>
      </c>
      <c r="N11" s="1012">
        <v>2.4065200000000002E-2</v>
      </c>
      <c r="O11" s="1012">
        <v>2.3092399999999999E-2</v>
      </c>
      <c r="P11" s="1012">
        <v>2.08782E-2</v>
      </c>
      <c r="Q11" s="317">
        <f>SUM(E11:P11)</f>
        <v>0.24422340000000003</v>
      </c>
      <c r="R11" s="1164"/>
      <c r="S11" s="1160"/>
      <c r="T11" s="1048"/>
      <c r="U11" s="1348"/>
      <c r="V11" s="1344" t="s">
        <v>46</v>
      </c>
      <c r="W11" s="1345">
        <v>2.0753899999999999E-2</v>
      </c>
      <c r="X11" s="1346">
        <v>1.94497E-2</v>
      </c>
      <c r="Y11" s="1346">
        <v>1.8968600000000002E-2</v>
      </c>
      <c r="Z11" s="1346">
        <v>1.8661199999999999E-2</v>
      </c>
      <c r="AA11" s="1346">
        <v>1.9297000000000002E-2</v>
      </c>
      <c r="AB11" s="1346">
        <v>1.8449E-2</v>
      </c>
      <c r="AC11" s="1346">
        <v>1.93989E-2</v>
      </c>
      <c r="AD11" s="1346">
        <v>2.1173499999999998E-2</v>
      </c>
      <c r="AE11" s="1346">
        <v>2.0035799999999999E-2</v>
      </c>
      <c r="AF11" s="1346">
        <v>2.4065200000000002E-2</v>
      </c>
      <c r="AG11" s="1346">
        <v>2.3092399999999999E-2</v>
      </c>
      <c r="AH11" s="1346">
        <v>2.08782E-2</v>
      </c>
      <c r="AI11" s="1347">
        <v>0.24422340000000001</v>
      </c>
      <c r="AJ11" s="1325"/>
      <c r="AK11" s="1048"/>
      <c r="AL11" s="1048"/>
      <c r="AM11" s="1048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</row>
    <row r="12" spans="2:137" s="2" customFormat="1" ht="18.75" customHeight="1">
      <c r="B12" s="1005"/>
      <c r="C12" s="10"/>
      <c r="D12" s="47" t="s">
        <v>47</v>
      </c>
      <c r="E12" s="1012">
        <v>0.25634509999999999</v>
      </c>
      <c r="F12" s="1012">
        <v>0.22656020000000007</v>
      </c>
      <c r="G12" s="1012">
        <v>0.23366589999999998</v>
      </c>
      <c r="H12" s="1012">
        <v>0.25079210000000002</v>
      </c>
      <c r="I12" s="1012">
        <v>0.25271450000000001</v>
      </c>
      <c r="J12" s="1012">
        <v>0.26758939999999992</v>
      </c>
      <c r="K12" s="1012">
        <v>0.2561755</v>
      </c>
      <c r="L12" s="1012">
        <v>0.29118840000000007</v>
      </c>
      <c r="M12" s="1012">
        <v>0.28594930000000002</v>
      </c>
      <c r="N12" s="1012">
        <v>0.2795957</v>
      </c>
      <c r="O12" s="1012">
        <v>0.29966090000000001</v>
      </c>
      <c r="P12" s="1012">
        <v>0.2697001</v>
      </c>
      <c r="Q12" s="317">
        <f>SUM(E12:P12)</f>
        <v>3.1699371000000007</v>
      </c>
      <c r="R12" s="1164"/>
      <c r="S12" s="1160"/>
      <c r="T12" s="1048"/>
      <c r="U12" s="1343"/>
      <c r="V12" s="1344" t="s">
        <v>47</v>
      </c>
      <c r="W12" s="1345">
        <v>0.25634509999999999</v>
      </c>
      <c r="X12" s="1346">
        <v>0.22656020000000007</v>
      </c>
      <c r="Y12" s="1346">
        <v>0.23366589999999998</v>
      </c>
      <c r="Z12" s="1346">
        <v>0.25079210000000002</v>
      </c>
      <c r="AA12" s="1346">
        <v>0.25271450000000001</v>
      </c>
      <c r="AB12" s="1346">
        <v>0.26758939999999992</v>
      </c>
      <c r="AC12" s="1346">
        <v>0.2561755</v>
      </c>
      <c r="AD12" s="1346">
        <v>0.29118840000000007</v>
      </c>
      <c r="AE12" s="1346">
        <v>0.28594930000000002</v>
      </c>
      <c r="AF12" s="1346">
        <v>0.2795957</v>
      </c>
      <c r="AG12" s="1346">
        <v>0.29966090000000001</v>
      </c>
      <c r="AH12" s="1346">
        <v>0.2697001</v>
      </c>
      <c r="AI12" s="1347">
        <v>3.169937099999999</v>
      </c>
      <c r="AJ12" s="1325"/>
      <c r="AK12" s="1048"/>
      <c r="AL12" s="1048"/>
      <c r="AM12" s="1048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</row>
    <row r="13" spans="2:137" s="2" customFormat="1" ht="18.75" customHeight="1">
      <c r="B13" s="1006"/>
      <c r="C13" s="1009"/>
      <c r="D13" s="51" t="s">
        <v>48</v>
      </c>
      <c r="E13" s="87">
        <v>0.27709900000000004</v>
      </c>
      <c r="F13" s="87">
        <v>0.24600990000000003</v>
      </c>
      <c r="G13" s="87">
        <v>0.25263449999999993</v>
      </c>
      <c r="H13" s="87">
        <v>0.26945330000000001</v>
      </c>
      <c r="I13" s="87">
        <v>0.27201149999999996</v>
      </c>
      <c r="J13" s="87">
        <v>0.28603840000000008</v>
      </c>
      <c r="K13" s="87">
        <v>0.2755744</v>
      </c>
      <c r="L13" s="87">
        <v>0.31236190000000003</v>
      </c>
      <c r="M13" s="87">
        <v>0.30598510000000001</v>
      </c>
      <c r="N13" s="87">
        <v>0.30366090000000001</v>
      </c>
      <c r="O13" s="87">
        <v>0.32275329999999985</v>
      </c>
      <c r="P13" s="87">
        <v>0.29057830000000007</v>
      </c>
      <c r="Q13" s="316">
        <f>+SUM(Q9:Q12)</f>
        <v>3.4141605000000008</v>
      </c>
      <c r="R13" s="1164"/>
      <c r="S13" s="1160"/>
      <c r="T13" s="1048"/>
      <c r="U13" s="1348"/>
      <c r="V13" s="1349" t="s">
        <v>48</v>
      </c>
      <c r="W13" s="1350">
        <v>0.27709900000000004</v>
      </c>
      <c r="X13" s="1351">
        <v>0.24600990000000003</v>
      </c>
      <c r="Y13" s="1351">
        <v>0.25263449999999993</v>
      </c>
      <c r="Z13" s="1351">
        <v>0.26945330000000001</v>
      </c>
      <c r="AA13" s="1351">
        <v>0.27201149999999996</v>
      </c>
      <c r="AB13" s="1351">
        <v>0.28603840000000008</v>
      </c>
      <c r="AC13" s="1351">
        <v>0.2755744</v>
      </c>
      <c r="AD13" s="1351">
        <v>0.31236190000000003</v>
      </c>
      <c r="AE13" s="1351">
        <v>0.30598510000000001</v>
      </c>
      <c r="AF13" s="1351">
        <v>0.30366090000000001</v>
      </c>
      <c r="AG13" s="1351">
        <v>0.32275329999999985</v>
      </c>
      <c r="AH13" s="1351">
        <v>0.29057830000000007</v>
      </c>
      <c r="AI13" s="1352">
        <v>3.4141605000000008</v>
      </c>
      <c r="AJ13" s="1325"/>
      <c r="AK13" s="1048"/>
      <c r="AL13" s="1048"/>
      <c r="AM13" s="1048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</row>
    <row r="14" spans="2:137" s="2" customFormat="1" ht="18.75" customHeight="1">
      <c r="B14" s="1011">
        <v>3</v>
      </c>
      <c r="C14" s="10" t="s">
        <v>174</v>
      </c>
      <c r="D14" s="46" t="s">
        <v>44</v>
      </c>
      <c r="E14" s="80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303">
        <f>SUM(E14:P14)</f>
        <v>0</v>
      </c>
      <c r="R14" s="1164"/>
      <c r="S14" s="1160"/>
      <c r="T14" s="1048"/>
      <c r="U14" s="1348" t="s">
        <v>174</v>
      </c>
      <c r="V14" s="1325" t="s">
        <v>44</v>
      </c>
      <c r="W14" s="1325"/>
      <c r="X14" s="1325"/>
      <c r="Y14" s="1325"/>
      <c r="Z14" s="1325"/>
      <c r="AA14" s="1325"/>
      <c r="AB14" s="1325"/>
      <c r="AC14" s="1325"/>
      <c r="AD14" s="1325"/>
      <c r="AE14" s="1325"/>
      <c r="AF14" s="1325"/>
      <c r="AG14" s="1325"/>
      <c r="AH14" s="1325"/>
      <c r="AI14" s="1325"/>
      <c r="AJ14" s="1325"/>
      <c r="AK14" s="1048"/>
      <c r="AL14" s="1048"/>
      <c r="AM14" s="1048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2:137" s="2" customFormat="1" ht="18.75" customHeight="1">
      <c r="B15" s="1005"/>
      <c r="C15" s="10"/>
      <c r="D15" s="47" t="s">
        <v>45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302">
        <f>SUM(E15:P15)</f>
        <v>0</v>
      </c>
      <c r="R15" s="1164"/>
      <c r="S15" s="1160"/>
      <c r="T15" s="1048"/>
      <c r="U15" s="1348"/>
      <c r="V15" s="1325" t="s">
        <v>45</v>
      </c>
      <c r="W15" s="1345"/>
      <c r="X15" s="1346"/>
      <c r="Y15" s="1346"/>
      <c r="Z15" s="1346"/>
      <c r="AA15" s="1346"/>
      <c r="AB15" s="1346"/>
      <c r="AC15" s="1346"/>
      <c r="AD15" s="1346"/>
      <c r="AE15" s="1346"/>
      <c r="AF15" s="1346"/>
      <c r="AG15" s="1346"/>
      <c r="AH15" s="1346"/>
      <c r="AI15" s="1347"/>
      <c r="AJ15" s="1325"/>
      <c r="AK15" s="1048"/>
      <c r="AL15" s="1048"/>
      <c r="AM15" s="1048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2:137" s="2" customFormat="1" ht="18.75" customHeight="1">
      <c r="B16" s="1005"/>
      <c r="C16" s="10"/>
      <c r="D16" s="47" t="s">
        <v>46</v>
      </c>
      <c r="E16" s="1012">
        <v>19.582868600000022</v>
      </c>
      <c r="F16" s="1012">
        <v>17.968845799999997</v>
      </c>
      <c r="G16" s="1012">
        <v>18.269557300000013</v>
      </c>
      <c r="H16" s="1012">
        <v>15.506636200000029</v>
      </c>
      <c r="I16" s="1012">
        <v>14.637181000000009</v>
      </c>
      <c r="J16" s="1012">
        <v>13.45473679999999</v>
      </c>
      <c r="K16" s="1012">
        <v>13.338015199999996</v>
      </c>
      <c r="L16" s="1012">
        <v>14.932370900000008</v>
      </c>
      <c r="M16" s="1012">
        <v>16.083465599999997</v>
      </c>
      <c r="N16" s="1012">
        <v>17.511567899999996</v>
      </c>
      <c r="O16" s="1012">
        <v>17.674688999999994</v>
      </c>
      <c r="P16" s="1012">
        <v>18.709336599999979</v>
      </c>
      <c r="Q16" s="72">
        <f>SUM(E16:P16)</f>
        <v>197.66927090000004</v>
      </c>
      <c r="R16" s="1164"/>
      <c r="S16" s="1160"/>
      <c r="T16" s="1048"/>
      <c r="U16" s="1348"/>
      <c r="V16" s="1344" t="s">
        <v>46</v>
      </c>
      <c r="W16" s="1345">
        <v>19.582868600000022</v>
      </c>
      <c r="X16" s="1346">
        <v>17.968845799999997</v>
      </c>
      <c r="Y16" s="1346">
        <v>18.269557300000013</v>
      </c>
      <c r="Z16" s="1346">
        <v>15.506636200000029</v>
      </c>
      <c r="AA16" s="1346">
        <v>14.637181000000009</v>
      </c>
      <c r="AB16" s="1346">
        <v>13.45473679999999</v>
      </c>
      <c r="AC16" s="1346">
        <v>13.338015199999996</v>
      </c>
      <c r="AD16" s="1346">
        <v>14.932370900000008</v>
      </c>
      <c r="AE16" s="1346">
        <v>16.083465599999997</v>
      </c>
      <c r="AF16" s="1346">
        <v>17.511567899999996</v>
      </c>
      <c r="AG16" s="1346">
        <v>17.674688999999994</v>
      </c>
      <c r="AH16" s="1346">
        <v>18.709336599999979</v>
      </c>
      <c r="AI16" s="1347">
        <v>197.66927089999967</v>
      </c>
      <c r="AJ16" s="1325"/>
      <c r="AK16" s="1048"/>
      <c r="AL16" s="1048"/>
      <c r="AM16" s="1048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2:137" s="2" customFormat="1" ht="18.75" customHeight="1">
      <c r="B17" s="1005"/>
      <c r="C17" s="10"/>
      <c r="D17" s="47" t="s">
        <v>47</v>
      </c>
      <c r="E17" s="1012">
        <v>35.033305500000012</v>
      </c>
      <c r="F17" s="1012">
        <v>33.715619799999956</v>
      </c>
      <c r="G17" s="1012">
        <v>36.453568499999896</v>
      </c>
      <c r="H17" s="1012">
        <v>34.421937799999981</v>
      </c>
      <c r="I17" s="1012">
        <v>34.584825099999961</v>
      </c>
      <c r="J17" s="1012">
        <v>32.448036899999906</v>
      </c>
      <c r="K17" s="1012">
        <v>32.849039299999887</v>
      </c>
      <c r="L17" s="1012">
        <v>33.243528000000019</v>
      </c>
      <c r="M17" s="1012">
        <v>31.868854799999983</v>
      </c>
      <c r="N17" s="1012">
        <v>33.541800400000021</v>
      </c>
      <c r="O17" s="1012">
        <v>34.845518500000217</v>
      </c>
      <c r="P17" s="1012">
        <v>36.187087700000006</v>
      </c>
      <c r="Q17" s="72">
        <f>SUM(E17:P17)</f>
        <v>409.19312229999986</v>
      </c>
      <c r="R17" s="1164"/>
      <c r="S17" s="1160"/>
      <c r="T17" s="1048"/>
      <c r="U17" s="1343"/>
      <c r="V17" s="1344" t="s">
        <v>47</v>
      </c>
      <c r="W17" s="1345">
        <v>35.033305500000012</v>
      </c>
      <c r="X17" s="1346">
        <v>33.715619799999956</v>
      </c>
      <c r="Y17" s="1346">
        <v>36.453568499999896</v>
      </c>
      <c r="Z17" s="1346">
        <v>34.421937799999981</v>
      </c>
      <c r="AA17" s="1346">
        <v>34.584825099999961</v>
      </c>
      <c r="AB17" s="1346">
        <v>32.448036899999906</v>
      </c>
      <c r="AC17" s="1346">
        <v>32.849039299999887</v>
      </c>
      <c r="AD17" s="1346">
        <v>33.243528000000019</v>
      </c>
      <c r="AE17" s="1346">
        <v>31.868854799999983</v>
      </c>
      <c r="AF17" s="1346">
        <v>33.541800400000021</v>
      </c>
      <c r="AG17" s="1346">
        <v>34.845518500000217</v>
      </c>
      <c r="AH17" s="1346">
        <v>36.187087700000006</v>
      </c>
      <c r="AI17" s="1347">
        <v>409.19312230000145</v>
      </c>
      <c r="AJ17" s="1325"/>
      <c r="AK17" s="1048"/>
      <c r="AL17" s="1048"/>
      <c r="AM17" s="1048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2:137" s="2" customFormat="1" ht="18.75" customHeight="1">
      <c r="B18" s="1006"/>
      <c r="C18" s="1009"/>
      <c r="D18" s="51" t="s">
        <v>48</v>
      </c>
      <c r="E18" s="87">
        <v>54.616174100000094</v>
      </c>
      <c r="F18" s="87">
        <v>51.684465600000458</v>
      </c>
      <c r="G18" s="87">
        <v>54.723125800000098</v>
      </c>
      <c r="H18" s="87">
        <v>49.928574000000012</v>
      </c>
      <c r="I18" s="87">
        <v>49.222006099999838</v>
      </c>
      <c r="J18" s="87">
        <v>45.902773700000104</v>
      </c>
      <c r="K18" s="87">
        <v>46.187054499999952</v>
      </c>
      <c r="L18" s="87">
        <v>48.175898900000199</v>
      </c>
      <c r="M18" s="87">
        <v>47.952320400000282</v>
      </c>
      <c r="N18" s="87">
        <v>51.053368300000045</v>
      </c>
      <c r="O18" s="87">
        <v>52.520207500000069</v>
      </c>
      <c r="P18" s="88">
        <v>54.89642430000012</v>
      </c>
      <c r="Q18" s="304">
        <f>+SUM(Q14:Q17)</f>
        <v>606.86239319999993</v>
      </c>
      <c r="R18" s="1164"/>
      <c r="S18" s="1160"/>
      <c r="T18" s="1048"/>
      <c r="U18" s="1348"/>
      <c r="V18" s="1349" t="s">
        <v>48</v>
      </c>
      <c r="W18" s="1350">
        <v>54.616174100000094</v>
      </c>
      <c r="X18" s="1351">
        <v>51.684465600000458</v>
      </c>
      <c r="Y18" s="1351">
        <v>54.723125800000098</v>
      </c>
      <c r="Z18" s="1351">
        <v>49.928574000000012</v>
      </c>
      <c r="AA18" s="1351">
        <v>49.222006099999838</v>
      </c>
      <c r="AB18" s="1351">
        <v>45.902773700000104</v>
      </c>
      <c r="AC18" s="1351">
        <v>46.187054499999952</v>
      </c>
      <c r="AD18" s="1351">
        <v>48.175898900000199</v>
      </c>
      <c r="AE18" s="1351">
        <v>47.952320400000282</v>
      </c>
      <c r="AF18" s="1351">
        <v>51.053368300000045</v>
      </c>
      <c r="AG18" s="1351">
        <v>52.520207500000069</v>
      </c>
      <c r="AH18" s="1351">
        <v>54.89642430000012</v>
      </c>
      <c r="AI18" s="1352">
        <v>606.8623932000022</v>
      </c>
      <c r="AJ18" s="1325"/>
      <c r="AK18" s="1048"/>
      <c r="AL18" s="1048"/>
      <c r="AM18" s="104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2:137" s="2" customFormat="1" ht="18.75" customHeight="1">
      <c r="B19" s="1011">
        <v>4</v>
      </c>
      <c r="C19" s="10" t="s">
        <v>4</v>
      </c>
      <c r="D19" s="46" t="s">
        <v>44</v>
      </c>
      <c r="E19" s="80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303">
        <f>SUM(E19:P19)</f>
        <v>0</v>
      </c>
      <c r="R19" s="1164"/>
      <c r="S19" s="1160"/>
      <c r="T19" s="1048"/>
      <c r="U19" s="1348" t="s">
        <v>4</v>
      </c>
      <c r="V19" s="1338" t="s">
        <v>44</v>
      </c>
      <c r="W19" s="1325"/>
      <c r="X19" s="1325"/>
      <c r="Y19" s="1325"/>
      <c r="Z19" s="1325"/>
      <c r="AA19" s="1325"/>
      <c r="AB19" s="1325"/>
      <c r="AC19" s="1325"/>
      <c r="AD19" s="1325"/>
      <c r="AE19" s="1325"/>
      <c r="AF19" s="1325"/>
      <c r="AG19" s="1325"/>
      <c r="AH19" s="1325"/>
      <c r="AI19" s="1325"/>
      <c r="AJ19" s="1325"/>
      <c r="AK19" s="1048"/>
      <c r="AL19" s="1048"/>
      <c r="AM19" s="1048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2:137" s="2" customFormat="1" ht="18.75" customHeight="1">
      <c r="B20" s="1005"/>
      <c r="C20" s="10"/>
      <c r="D20" s="47" t="s">
        <v>45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302">
        <f>SUM(E20:P20)</f>
        <v>0</v>
      </c>
      <c r="R20" s="1164"/>
      <c r="S20" s="1160"/>
      <c r="T20" s="1048"/>
      <c r="U20" s="1348"/>
      <c r="V20" s="1339" t="s">
        <v>45</v>
      </c>
      <c r="W20" s="1345"/>
      <c r="X20" s="1346"/>
      <c r="Y20" s="1346"/>
      <c r="Z20" s="1346"/>
      <c r="AA20" s="1346"/>
      <c r="AB20" s="1346"/>
      <c r="AC20" s="1346"/>
      <c r="AD20" s="1346"/>
      <c r="AE20" s="1346"/>
      <c r="AF20" s="1346"/>
      <c r="AG20" s="1346"/>
      <c r="AH20" s="1346"/>
      <c r="AI20" s="1347"/>
      <c r="AJ20" s="1325"/>
      <c r="AK20" s="1048"/>
      <c r="AL20" s="1048"/>
      <c r="AM20" s="1048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2:137" s="2" customFormat="1" ht="18.75" customHeight="1">
      <c r="B21" s="1005"/>
      <c r="C21" s="10"/>
      <c r="D21" s="47" t="s">
        <v>46</v>
      </c>
      <c r="E21" s="1012">
        <v>15.461004799999992</v>
      </c>
      <c r="F21" s="1012">
        <v>13.591502200000004</v>
      </c>
      <c r="G21" s="1012">
        <v>14.154729099999981</v>
      </c>
      <c r="H21" s="1012">
        <v>14.1314344</v>
      </c>
      <c r="I21" s="1012">
        <v>14.498333400000002</v>
      </c>
      <c r="J21" s="1012">
        <v>14.31763500000001</v>
      </c>
      <c r="K21" s="1012">
        <v>15.141015899999973</v>
      </c>
      <c r="L21" s="1012">
        <v>15.477212200000015</v>
      </c>
      <c r="M21" s="1012">
        <v>16.111331700000008</v>
      </c>
      <c r="N21" s="1012">
        <v>15.730919200000002</v>
      </c>
      <c r="O21" s="1012">
        <v>15.335286199999986</v>
      </c>
      <c r="P21" s="1012">
        <v>15.300940599999979</v>
      </c>
      <c r="Q21" s="72">
        <f>SUM(E21:P21)</f>
        <v>179.25134469999995</v>
      </c>
      <c r="R21" s="1164"/>
      <c r="S21" s="1160"/>
      <c r="T21" s="1048"/>
      <c r="U21" s="1348"/>
      <c r="V21" s="1344" t="s">
        <v>46</v>
      </c>
      <c r="W21" s="1345">
        <v>15.461004799999992</v>
      </c>
      <c r="X21" s="1346">
        <v>13.591502200000004</v>
      </c>
      <c r="Y21" s="1346">
        <v>14.154729099999981</v>
      </c>
      <c r="Z21" s="1346">
        <v>14.1314344</v>
      </c>
      <c r="AA21" s="1346">
        <v>14.498333400000002</v>
      </c>
      <c r="AB21" s="1346">
        <v>14.31763500000001</v>
      </c>
      <c r="AC21" s="1346">
        <v>15.141015899999973</v>
      </c>
      <c r="AD21" s="1346">
        <v>15.477212200000015</v>
      </c>
      <c r="AE21" s="1346">
        <v>16.111331700000008</v>
      </c>
      <c r="AF21" s="1346">
        <v>15.730919200000002</v>
      </c>
      <c r="AG21" s="1346">
        <v>15.335286199999986</v>
      </c>
      <c r="AH21" s="1346">
        <v>15.300940599999979</v>
      </c>
      <c r="AI21" s="1347">
        <v>179.25134470000074</v>
      </c>
      <c r="AJ21" s="1325"/>
      <c r="AK21" s="1048"/>
      <c r="AL21" s="1048"/>
      <c r="AM21" s="1048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2:137" s="2" customFormat="1" ht="18.75" customHeight="1">
      <c r="B22" s="1005"/>
      <c r="C22" s="10"/>
      <c r="D22" s="47" t="s">
        <v>47</v>
      </c>
      <c r="E22" s="1012">
        <v>54.775837300000269</v>
      </c>
      <c r="F22" s="1012">
        <v>50.631783399999932</v>
      </c>
      <c r="G22" s="1012">
        <v>51.834593500000018</v>
      </c>
      <c r="H22" s="1012">
        <v>52.014641899999987</v>
      </c>
      <c r="I22" s="1012">
        <v>52.973511899999821</v>
      </c>
      <c r="J22" s="1012">
        <v>51.3348672999999</v>
      </c>
      <c r="K22" s="1012">
        <v>53.80594459999989</v>
      </c>
      <c r="L22" s="1012">
        <v>55.111082099999827</v>
      </c>
      <c r="M22" s="1012">
        <v>56.039469599999819</v>
      </c>
      <c r="N22" s="1012">
        <v>57.401434700000138</v>
      </c>
      <c r="O22" s="1012">
        <v>56.090341399999829</v>
      </c>
      <c r="P22" s="1012">
        <v>56.623847000000062</v>
      </c>
      <c r="Q22" s="72">
        <f>SUM(E22:P22)</f>
        <v>648.63735469999938</v>
      </c>
      <c r="R22" s="1164"/>
      <c r="S22" s="1160"/>
      <c r="T22" s="1048"/>
      <c r="U22" s="1343"/>
      <c r="V22" s="1344" t="s">
        <v>47</v>
      </c>
      <c r="W22" s="1345">
        <v>54.775837300000269</v>
      </c>
      <c r="X22" s="1346">
        <v>50.631783399999932</v>
      </c>
      <c r="Y22" s="1346">
        <v>51.834593500000018</v>
      </c>
      <c r="Z22" s="1346">
        <v>52.014641899999987</v>
      </c>
      <c r="AA22" s="1346">
        <v>52.973511899999821</v>
      </c>
      <c r="AB22" s="1346">
        <v>51.3348672999999</v>
      </c>
      <c r="AC22" s="1346">
        <v>53.80594459999989</v>
      </c>
      <c r="AD22" s="1346">
        <v>55.111082099999827</v>
      </c>
      <c r="AE22" s="1346">
        <v>56.039469599999819</v>
      </c>
      <c r="AF22" s="1346">
        <v>57.401434700000138</v>
      </c>
      <c r="AG22" s="1346">
        <v>56.090341399999829</v>
      </c>
      <c r="AH22" s="1346">
        <v>56.623847000000062</v>
      </c>
      <c r="AI22" s="1347">
        <v>648.63735470000688</v>
      </c>
      <c r="AJ22" s="1325"/>
      <c r="AK22" s="1048"/>
      <c r="AL22" s="1048"/>
      <c r="AM22" s="1048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2:137" s="2" customFormat="1" ht="18.75" customHeight="1">
      <c r="B23" s="1006"/>
      <c r="C23" s="1009"/>
      <c r="D23" s="51" t="s">
        <v>48</v>
      </c>
      <c r="E23" s="87">
        <v>70.236842099999933</v>
      </c>
      <c r="F23" s="87">
        <v>64.223285600000239</v>
      </c>
      <c r="G23" s="87">
        <v>65.989322599999952</v>
      </c>
      <c r="H23" s="87">
        <v>66.146076299999933</v>
      </c>
      <c r="I23" s="87">
        <v>67.47184530000024</v>
      </c>
      <c r="J23" s="87">
        <v>65.65250229999954</v>
      </c>
      <c r="K23" s="87">
        <v>68.946960499999804</v>
      </c>
      <c r="L23" s="87">
        <v>70.588294300000072</v>
      </c>
      <c r="M23" s="87">
        <v>72.150801300000069</v>
      </c>
      <c r="N23" s="87">
        <v>73.132353900000098</v>
      </c>
      <c r="O23" s="87">
        <v>71.425627599999672</v>
      </c>
      <c r="P23" s="88">
        <v>71.924787599999888</v>
      </c>
      <c r="Q23" s="304">
        <f>+SUM(Q19:Q22)</f>
        <v>827.88869939999927</v>
      </c>
      <c r="R23" s="1164"/>
      <c r="S23" s="1160"/>
      <c r="T23" s="1048"/>
      <c r="U23" s="1348"/>
      <c r="V23" s="1349" t="s">
        <v>48</v>
      </c>
      <c r="W23" s="1350">
        <v>70.236842099999933</v>
      </c>
      <c r="X23" s="1351">
        <v>64.223285600000239</v>
      </c>
      <c r="Y23" s="1351">
        <v>65.989322599999952</v>
      </c>
      <c r="Z23" s="1351">
        <v>66.146076299999933</v>
      </c>
      <c r="AA23" s="1351">
        <v>67.47184530000024</v>
      </c>
      <c r="AB23" s="1351">
        <v>65.65250229999954</v>
      </c>
      <c r="AC23" s="1351">
        <v>68.946960499999804</v>
      </c>
      <c r="AD23" s="1351">
        <v>70.588294300000072</v>
      </c>
      <c r="AE23" s="1351">
        <v>72.150801300000069</v>
      </c>
      <c r="AF23" s="1351">
        <v>73.132353900000098</v>
      </c>
      <c r="AG23" s="1351">
        <v>71.425627599999672</v>
      </c>
      <c r="AH23" s="1351">
        <v>71.924787599999888</v>
      </c>
      <c r="AI23" s="1352">
        <v>827.88869940000541</v>
      </c>
      <c r="AJ23" s="1325"/>
      <c r="AK23" s="1048"/>
      <c r="AL23" s="1048"/>
      <c r="AM23" s="1048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2:137" s="2" customFormat="1" ht="18.75" customHeight="1">
      <c r="B24" s="1011">
        <v>5</v>
      </c>
      <c r="C24" s="89" t="s">
        <v>6</v>
      </c>
      <c r="D24" s="46" t="s">
        <v>44</v>
      </c>
      <c r="E24" s="80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  <c r="Q24" s="303">
        <f>SUM(E24:P24)</f>
        <v>0</v>
      </c>
      <c r="R24" s="1164"/>
      <c r="S24" s="1160"/>
      <c r="T24" s="1048"/>
      <c r="U24" s="1348" t="s">
        <v>6</v>
      </c>
      <c r="V24" s="1338" t="s">
        <v>44</v>
      </c>
      <c r="W24" s="1325"/>
      <c r="X24" s="1325"/>
      <c r="Y24" s="1325"/>
      <c r="Z24" s="1325"/>
      <c r="AA24" s="1325"/>
      <c r="AB24" s="1325"/>
      <c r="AC24" s="1325"/>
      <c r="AD24" s="1325"/>
      <c r="AE24" s="1325"/>
      <c r="AF24" s="1325"/>
      <c r="AG24" s="1325"/>
      <c r="AH24" s="1325"/>
      <c r="AI24" s="1325"/>
      <c r="AJ24" s="1325"/>
      <c r="AK24" s="1048"/>
      <c r="AL24" s="1048"/>
      <c r="AM24" s="1048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2:137" s="2" customFormat="1" ht="18.75" customHeight="1">
      <c r="B25" s="1005"/>
      <c r="C25" s="10"/>
      <c r="D25" s="47" t="s">
        <v>45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302">
        <f>SUM(E25:P25)</f>
        <v>0</v>
      </c>
      <c r="R25" s="1164"/>
      <c r="S25" s="1160"/>
      <c r="T25" s="1048"/>
      <c r="U25" s="1348"/>
      <c r="V25" s="1339" t="s">
        <v>45</v>
      </c>
      <c r="W25" s="1345"/>
      <c r="X25" s="1346"/>
      <c r="Y25" s="1346"/>
      <c r="Z25" s="1346"/>
      <c r="AA25" s="1346"/>
      <c r="AB25" s="1346"/>
      <c r="AC25" s="1346"/>
      <c r="AD25" s="1346"/>
      <c r="AE25" s="1346"/>
      <c r="AF25" s="1346"/>
      <c r="AG25" s="1346"/>
      <c r="AH25" s="1346"/>
      <c r="AI25" s="1347"/>
      <c r="AJ25" s="1325"/>
      <c r="AK25" s="1048"/>
      <c r="AL25" s="1048"/>
      <c r="AM25" s="1048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2:137" s="2" customFormat="1" ht="18.75" customHeight="1">
      <c r="B26" s="1005"/>
      <c r="C26" s="10"/>
      <c r="D26" s="47" t="s">
        <v>46</v>
      </c>
      <c r="E26" s="81">
        <v>1.43345E-2</v>
      </c>
      <c r="F26" s="81">
        <v>1.43345E-2</v>
      </c>
      <c r="G26" s="81">
        <v>1.4822100000000001E-2</v>
      </c>
      <c r="H26" s="81">
        <v>6.9582999999999997E-3</v>
      </c>
      <c r="I26" s="81">
        <v>1.52213E-2</v>
      </c>
      <c r="J26" s="81">
        <v>2.5390599999999999E-2</v>
      </c>
      <c r="K26" s="81">
        <v>3.7239299999999996E-2</v>
      </c>
      <c r="L26" s="81">
        <v>3.6011899999999999E-2</v>
      </c>
      <c r="M26" s="81">
        <v>2.6522E-2</v>
      </c>
      <c r="N26" s="81">
        <v>9.2137E-3</v>
      </c>
      <c r="O26" s="81">
        <v>8.5056999999999997E-3</v>
      </c>
      <c r="P26" s="82">
        <v>8.8609999999999991E-3</v>
      </c>
      <c r="Q26" s="72">
        <f>SUM(E26:P26)</f>
        <v>0.21741489999999997</v>
      </c>
      <c r="R26" s="1164"/>
      <c r="S26" s="1160"/>
      <c r="T26" s="1048"/>
      <c r="U26" s="1348"/>
      <c r="V26" s="1344" t="s">
        <v>46</v>
      </c>
      <c r="W26" s="1345">
        <v>1.43345E-2</v>
      </c>
      <c r="X26" s="1346">
        <v>1.43345E-2</v>
      </c>
      <c r="Y26" s="1346">
        <v>1.4822100000000001E-2</v>
      </c>
      <c r="Z26" s="1346">
        <v>6.9582999999999997E-3</v>
      </c>
      <c r="AA26" s="1346">
        <v>1.52213E-2</v>
      </c>
      <c r="AB26" s="1346">
        <v>2.5390599999999999E-2</v>
      </c>
      <c r="AC26" s="1346">
        <v>3.7239299999999996E-2</v>
      </c>
      <c r="AD26" s="1346">
        <v>3.6011899999999999E-2</v>
      </c>
      <c r="AE26" s="1346">
        <v>2.6522E-2</v>
      </c>
      <c r="AF26" s="1346">
        <v>9.2137E-3</v>
      </c>
      <c r="AG26" s="1346">
        <v>8.5056999999999997E-3</v>
      </c>
      <c r="AH26" s="1346">
        <v>8.8609999999999991E-3</v>
      </c>
      <c r="AI26" s="1347">
        <v>0.21741489999999997</v>
      </c>
      <c r="AJ26" s="1325"/>
      <c r="AK26" s="1048"/>
      <c r="AL26" s="1048"/>
      <c r="AM26" s="1048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2:137" s="2" customFormat="1" ht="18.75" customHeight="1">
      <c r="B27" s="1005"/>
      <c r="C27" s="10"/>
      <c r="D27" s="47" t="s">
        <v>47</v>
      </c>
      <c r="E27" s="1012">
        <v>0.25993559999999999</v>
      </c>
      <c r="F27" s="1012">
        <v>0.2551446</v>
      </c>
      <c r="G27" s="1012">
        <v>0.30869240000000003</v>
      </c>
      <c r="H27" s="1012">
        <v>0.29640559999999999</v>
      </c>
      <c r="I27" s="1012">
        <v>0.30937340000000002</v>
      </c>
      <c r="J27" s="1012">
        <v>0.28594219999999998</v>
      </c>
      <c r="K27" s="1012">
        <v>0.26790659999999999</v>
      </c>
      <c r="L27" s="1012">
        <v>0.3242796</v>
      </c>
      <c r="M27" s="1012">
        <v>0.30733500000000002</v>
      </c>
      <c r="N27" s="1012">
        <v>0.3180366</v>
      </c>
      <c r="O27" s="1012">
        <v>0.34375359999999999</v>
      </c>
      <c r="P27" s="1012">
        <v>0.32099820000000001</v>
      </c>
      <c r="Q27" s="72">
        <f>SUM(E27:P27)</f>
        <v>3.5978034000000001</v>
      </c>
      <c r="R27" s="1164"/>
      <c r="S27" s="1160"/>
      <c r="T27" s="1048"/>
      <c r="U27" s="1343"/>
      <c r="V27" s="1344" t="s">
        <v>47</v>
      </c>
      <c r="W27" s="1345">
        <v>0.25993559999999999</v>
      </c>
      <c r="X27" s="1346">
        <v>0.2551446</v>
      </c>
      <c r="Y27" s="1346">
        <v>0.30869240000000003</v>
      </c>
      <c r="Z27" s="1346">
        <v>0.29640559999999999</v>
      </c>
      <c r="AA27" s="1346">
        <v>0.30937340000000002</v>
      </c>
      <c r="AB27" s="1346">
        <v>0.28594219999999998</v>
      </c>
      <c r="AC27" s="1346">
        <v>0.26790659999999999</v>
      </c>
      <c r="AD27" s="1346">
        <v>0.3242796</v>
      </c>
      <c r="AE27" s="1346">
        <v>0.30733500000000002</v>
      </c>
      <c r="AF27" s="1346">
        <v>0.3180366</v>
      </c>
      <c r="AG27" s="1346">
        <v>0.34375359999999999</v>
      </c>
      <c r="AH27" s="1346">
        <v>0.32099820000000001</v>
      </c>
      <c r="AI27" s="1347">
        <v>3.5978033999999997</v>
      </c>
      <c r="AJ27" s="1325"/>
      <c r="AK27" s="1048"/>
      <c r="AL27" s="1048"/>
      <c r="AM27" s="1048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2:137" s="2" customFormat="1" ht="18.75" customHeight="1">
      <c r="B28" s="1006"/>
      <c r="C28" s="1009"/>
      <c r="D28" s="51" t="s">
        <v>48</v>
      </c>
      <c r="E28" s="87">
        <v>0.27427009999999996</v>
      </c>
      <c r="F28" s="87">
        <v>0.26947910000000003</v>
      </c>
      <c r="G28" s="87">
        <v>0.32351450000000004</v>
      </c>
      <c r="H28" s="87">
        <v>0.30336390000000002</v>
      </c>
      <c r="I28" s="87">
        <v>0.32459469999999996</v>
      </c>
      <c r="J28" s="87">
        <v>0.31133280000000002</v>
      </c>
      <c r="K28" s="87">
        <v>0.30514589999999997</v>
      </c>
      <c r="L28" s="87">
        <v>0.36029149999999999</v>
      </c>
      <c r="M28" s="87">
        <v>0.33385700000000001</v>
      </c>
      <c r="N28" s="87">
        <v>0.32725029999999999</v>
      </c>
      <c r="O28" s="87">
        <v>0.3522593</v>
      </c>
      <c r="P28" s="88">
        <v>0.32985920000000002</v>
      </c>
      <c r="Q28" s="304">
        <f>+SUM(Q24:Q27)</f>
        <v>3.8152183000000002</v>
      </c>
      <c r="R28" s="1164"/>
      <c r="S28" s="1160"/>
      <c r="T28" s="1048"/>
      <c r="U28" s="1348"/>
      <c r="V28" s="1349" t="s">
        <v>48</v>
      </c>
      <c r="W28" s="1350">
        <v>0.27427009999999996</v>
      </c>
      <c r="X28" s="1351">
        <v>0.26947910000000003</v>
      </c>
      <c r="Y28" s="1351">
        <v>0.32351450000000004</v>
      </c>
      <c r="Z28" s="1351">
        <v>0.30336390000000002</v>
      </c>
      <c r="AA28" s="1351">
        <v>0.32459469999999996</v>
      </c>
      <c r="AB28" s="1351">
        <v>0.31133280000000002</v>
      </c>
      <c r="AC28" s="1351">
        <v>0.30514589999999997</v>
      </c>
      <c r="AD28" s="1351">
        <v>0.36029149999999999</v>
      </c>
      <c r="AE28" s="1351">
        <v>0.33385700000000001</v>
      </c>
      <c r="AF28" s="1351">
        <v>0.32725029999999999</v>
      </c>
      <c r="AG28" s="1351">
        <v>0.3522593</v>
      </c>
      <c r="AH28" s="1351">
        <v>0.32985920000000002</v>
      </c>
      <c r="AI28" s="1352">
        <v>3.8152183000000019</v>
      </c>
      <c r="AJ28" s="1325"/>
      <c r="AK28" s="1048"/>
      <c r="AL28" s="1048"/>
      <c r="AM28" s="104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2:137" s="2" customFormat="1" ht="18.75" customHeight="1">
      <c r="B29" s="1011">
        <v>6</v>
      </c>
      <c r="C29" s="10" t="s">
        <v>8</v>
      </c>
      <c r="D29" s="46" t="s">
        <v>44</v>
      </c>
      <c r="E29" s="1012"/>
      <c r="F29" s="1012"/>
      <c r="G29" s="1012"/>
      <c r="H29" s="1012"/>
      <c r="I29" s="1012"/>
      <c r="J29" s="1012"/>
      <c r="K29" s="1012"/>
      <c r="L29" s="1012"/>
      <c r="M29" s="1012"/>
      <c r="N29" s="1012"/>
      <c r="O29" s="1012"/>
      <c r="P29" s="1013"/>
      <c r="Q29" s="303">
        <f>SUM(E29:P29)</f>
        <v>0</v>
      </c>
      <c r="R29" s="1164"/>
      <c r="S29" s="1160"/>
      <c r="T29" s="1048"/>
      <c r="U29" s="1348" t="s">
        <v>8</v>
      </c>
      <c r="V29" s="1349" t="s">
        <v>44</v>
      </c>
      <c r="W29" s="1325"/>
      <c r="X29" s="1325"/>
      <c r="Y29" s="1325"/>
      <c r="Z29" s="1325"/>
      <c r="AA29" s="1325"/>
      <c r="AB29" s="1325"/>
      <c r="AC29" s="1325"/>
      <c r="AD29" s="1325"/>
      <c r="AE29" s="1325"/>
      <c r="AF29" s="1325"/>
      <c r="AG29" s="1325"/>
      <c r="AH29" s="1325"/>
      <c r="AI29" s="1325"/>
      <c r="AJ29" s="1325"/>
      <c r="AK29" s="1048"/>
      <c r="AL29" s="1048"/>
      <c r="AM29" s="1048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2:137" s="2" customFormat="1" ht="18.75" customHeight="1">
      <c r="B30" s="1005"/>
      <c r="C30" s="10"/>
      <c r="D30" s="47" t="s">
        <v>45</v>
      </c>
      <c r="E30" s="1012"/>
      <c r="F30" s="1012"/>
      <c r="G30" s="1012"/>
      <c r="H30" s="1012"/>
      <c r="I30" s="1012"/>
      <c r="J30" s="1012"/>
      <c r="K30" s="1012"/>
      <c r="L30" s="1012"/>
      <c r="M30" s="1012"/>
      <c r="N30" s="1012"/>
      <c r="O30" s="1012"/>
      <c r="P30" s="1013"/>
      <c r="Q30" s="302">
        <f>SUM(E30:P30)</f>
        <v>0</v>
      </c>
      <c r="R30" s="1164"/>
      <c r="S30" s="1160"/>
      <c r="T30" s="1048"/>
      <c r="U30" s="1348"/>
      <c r="V30" s="1344" t="s">
        <v>45</v>
      </c>
      <c r="W30" s="1345"/>
      <c r="X30" s="1346"/>
      <c r="Y30" s="1346"/>
      <c r="Z30" s="1346"/>
      <c r="AA30" s="1346"/>
      <c r="AB30" s="1346"/>
      <c r="AC30" s="1346"/>
      <c r="AD30" s="1346"/>
      <c r="AE30" s="1346"/>
      <c r="AF30" s="1346"/>
      <c r="AG30" s="1346"/>
      <c r="AH30" s="1346"/>
      <c r="AI30" s="1347"/>
      <c r="AJ30" s="1325"/>
      <c r="AK30" s="1048"/>
      <c r="AL30" s="1048"/>
      <c r="AM30" s="1048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2:137" s="2" customFormat="1" ht="18.75" customHeight="1">
      <c r="B31" s="1005"/>
      <c r="C31" s="10"/>
      <c r="D31" s="47" t="s">
        <v>46</v>
      </c>
      <c r="E31" s="1012">
        <v>8.2461513999999969</v>
      </c>
      <c r="F31" s="1012">
        <v>9.0279390999999976</v>
      </c>
      <c r="G31" s="1012">
        <v>7.6908504000000004</v>
      </c>
      <c r="H31" s="1012">
        <v>8.9669273999999977</v>
      </c>
      <c r="I31" s="1012">
        <v>8.5804552999999917</v>
      </c>
      <c r="J31" s="1012">
        <v>9.155820099999989</v>
      </c>
      <c r="K31" s="1012">
        <v>9.139379400000001</v>
      </c>
      <c r="L31" s="1012">
        <v>8.7367518999999945</v>
      </c>
      <c r="M31" s="1012">
        <v>9.1401311999999955</v>
      </c>
      <c r="N31" s="1012">
        <v>9.0013918000000075</v>
      </c>
      <c r="O31" s="1012">
        <v>8.6772285999999887</v>
      </c>
      <c r="P31" s="1012">
        <v>8.6008958999999887</v>
      </c>
      <c r="Q31" s="72">
        <f>SUM(E31:P31)</f>
        <v>104.96392249999995</v>
      </c>
      <c r="R31" s="1164"/>
      <c r="S31" s="1160"/>
      <c r="T31" s="1048"/>
      <c r="U31" s="1348"/>
      <c r="V31" s="1344" t="s">
        <v>46</v>
      </c>
      <c r="W31" s="1345">
        <v>8.2461513999999969</v>
      </c>
      <c r="X31" s="1346">
        <v>9.0279390999999976</v>
      </c>
      <c r="Y31" s="1346">
        <v>7.6908504000000004</v>
      </c>
      <c r="Z31" s="1346">
        <v>8.9669273999999977</v>
      </c>
      <c r="AA31" s="1346">
        <v>8.5804552999999917</v>
      </c>
      <c r="AB31" s="1346">
        <v>9.155820099999989</v>
      </c>
      <c r="AC31" s="1346">
        <v>9.139379400000001</v>
      </c>
      <c r="AD31" s="1346">
        <v>8.7367518999999945</v>
      </c>
      <c r="AE31" s="1346">
        <v>9.1401311999999955</v>
      </c>
      <c r="AF31" s="1346">
        <v>9.0013918000000075</v>
      </c>
      <c r="AG31" s="1346">
        <v>8.6772285999999887</v>
      </c>
      <c r="AH31" s="1346">
        <v>8.6008958999999887</v>
      </c>
      <c r="AI31" s="1347">
        <v>104.9639224999997</v>
      </c>
      <c r="AJ31" s="1325"/>
      <c r="AK31" s="1048"/>
      <c r="AL31" s="1048"/>
      <c r="AM31" s="1048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2:137" s="2" customFormat="1" ht="18.75" customHeight="1">
      <c r="B32" s="1005"/>
      <c r="C32" s="10"/>
      <c r="D32" s="47" t="s">
        <v>47</v>
      </c>
      <c r="E32" s="1012">
        <v>20.311346600000032</v>
      </c>
      <c r="F32" s="1012">
        <v>20.324190700000095</v>
      </c>
      <c r="G32" s="1012">
        <v>18.783589999999975</v>
      </c>
      <c r="H32" s="1012">
        <v>20.241342500000023</v>
      </c>
      <c r="I32" s="1012">
        <v>20.291239199999936</v>
      </c>
      <c r="J32" s="1012">
        <v>21.216842399999937</v>
      </c>
      <c r="K32" s="1012">
        <v>20.908023899999964</v>
      </c>
      <c r="L32" s="1012">
        <v>21.295519800000029</v>
      </c>
      <c r="M32" s="1012">
        <v>20.893656400000026</v>
      </c>
      <c r="N32" s="1012">
        <v>20.276133500000007</v>
      </c>
      <c r="O32" s="1012">
        <v>20.768716799999996</v>
      </c>
      <c r="P32" s="1012">
        <v>20.277159300000068</v>
      </c>
      <c r="Q32" s="72">
        <f>SUM(E32:P32)</f>
        <v>245.58776110000011</v>
      </c>
      <c r="R32" s="1164"/>
      <c r="S32" s="1160"/>
      <c r="T32" s="1048"/>
      <c r="U32" s="1343"/>
      <c r="V32" s="1344" t="s">
        <v>47</v>
      </c>
      <c r="W32" s="1345">
        <v>20.311346600000032</v>
      </c>
      <c r="X32" s="1346">
        <v>20.324190700000095</v>
      </c>
      <c r="Y32" s="1346">
        <v>18.783589999999975</v>
      </c>
      <c r="Z32" s="1346">
        <v>20.241342500000023</v>
      </c>
      <c r="AA32" s="1346">
        <v>20.291239199999936</v>
      </c>
      <c r="AB32" s="1346">
        <v>21.216842399999937</v>
      </c>
      <c r="AC32" s="1346">
        <v>20.908023899999964</v>
      </c>
      <c r="AD32" s="1346">
        <v>21.295519800000029</v>
      </c>
      <c r="AE32" s="1346">
        <v>20.893656400000026</v>
      </c>
      <c r="AF32" s="1346">
        <v>20.276133500000007</v>
      </c>
      <c r="AG32" s="1346">
        <v>20.768716799999996</v>
      </c>
      <c r="AH32" s="1346">
        <v>20.277159300000068</v>
      </c>
      <c r="AI32" s="1347">
        <v>245.58776109999863</v>
      </c>
      <c r="AJ32" s="1325"/>
      <c r="AK32" s="1048"/>
      <c r="AL32" s="1048"/>
      <c r="AM32" s="1048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</row>
    <row r="33" spans="2:137" s="2" customFormat="1" ht="18.75" customHeight="1">
      <c r="B33" s="1006"/>
      <c r="C33" s="1009"/>
      <c r="D33" s="51" t="s">
        <v>48</v>
      </c>
      <c r="E33" s="87">
        <v>28.557497999999907</v>
      </c>
      <c r="F33" s="87">
        <v>29.352129799999958</v>
      </c>
      <c r="G33" s="87">
        <v>26.474440399999882</v>
      </c>
      <c r="H33" s="87">
        <v>29.208269899999955</v>
      </c>
      <c r="I33" s="87">
        <v>28.871694499999961</v>
      </c>
      <c r="J33" s="87">
        <v>30.372662499999887</v>
      </c>
      <c r="K33" s="87">
        <v>30.047403299999985</v>
      </c>
      <c r="L33" s="87">
        <v>30.032271699999889</v>
      </c>
      <c r="M33" s="87">
        <v>30.033787599999968</v>
      </c>
      <c r="N33" s="87">
        <v>29.277525300000075</v>
      </c>
      <c r="O33" s="87">
        <v>29.445945399999886</v>
      </c>
      <c r="P33" s="88">
        <v>28.878055200000105</v>
      </c>
      <c r="Q33" s="304">
        <f>+SUM(Q29:Q32)</f>
        <v>350.55168360000005</v>
      </c>
      <c r="R33" s="1164"/>
      <c r="S33" s="1160"/>
      <c r="T33" s="1048"/>
      <c r="U33" s="1348"/>
      <c r="V33" s="1349" t="s">
        <v>48</v>
      </c>
      <c r="W33" s="1350">
        <v>28.557497999999907</v>
      </c>
      <c r="X33" s="1351">
        <v>29.352129799999958</v>
      </c>
      <c r="Y33" s="1351">
        <v>26.474440399999882</v>
      </c>
      <c r="Z33" s="1351">
        <v>29.208269899999955</v>
      </c>
      <c r="AA33" s="1351">
        <v>28.871694499999961</v>
      </c>
      <c r="AB33" s="1351">
        <v>30.372662499999887</v>
      </c>
      <c r="AC33" s="1351">
        <v>30.047403299999985</v>
      </c>
      <c r="AD33" s="1351">
        <v>30.032271699999889</v>
      </c>
      <c r="AE33" s="1351">
        <v>30.033787599999968</v>
      </c>
      <c r="AF33" s="1351">
        <v>29.277525300000075</v>
      </c>
      <c r="AG33" s="1351">
        <v>29.445945399999886</v>
      </c>
      <c r="AH33" s="1351">
        <v>28.878055200000105</v>
      </c>
      <c r="AI33" s="1352">
        <v>350.55168360000005</v>
      </c>
      <c r="AJ33" s="1325"/>
      <c r="AK33" s="1048"/>
      <c r="AL33" s="1048"/>
      <c r="AM33" s="1048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2:137" s="2" customFormat="1" ht="18.75" customHeight="1">
      <c r="B34" s="1011">
        <v>7</v>
      </c>
      <c r="C34" s="10" t="s">
        <v>10</v>
      </c>
      <c r="D34" s="46" t="s">
        <v>44</v>
      </c>
      <c r="E34" s="8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303">
        <f>SUM(E34:P34)</f>
        <v>0</v>
      </c>
      <c r="R34" s="1164"/>
      <c r="S34" s="1160"/>
      <c r="T34" s="1048"/>
      <c r="U34" s="1348" t="s">
        <v>10</v>
      </c>
      <c r="V34" s="1349" t="s">
        <v>44</v>
      </c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048"/>
      <c r="AL34" s="1048"/>
      <c r="AM34" s="1048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</row>
    <row r="35" spans="2:137" s="2" customFormat="1" ht="18.75" customHeight="1">
      <c r="B35" s="1005"/>
      <c r="C35" s="10"/>
      <c r="D35" s="47" t="s">
        <v>45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302">
        <f>SUM(E35:P35)</f>
        <v>0</v>
      </c>
      <c r="R35" s="1164"/>
      <c r="S35" s="1160"/>
      <c r="T35" s="1048"/>
      <c r="U35" s="1348"/>
      <c r="V35" s="1344" t="s">
        <v>45</v>
      </c>
      <c r="W35" s="1345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7"/>
      <c r="AJ35" s="1325"/>
      <c r="AK35" s="1048"/>
      <c r="AL35" s="1048"/>
      <c r="AM35" s="1048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2:137" s="2" customFormat="1" ht="18.75" customHeight="1">
      <c r="B36" s="1005"/>
      <c r="C36" s="10"/>
      <c r="D36" s="47" t="s">
        <v>46</v>
      </c>
      <c r="E36" s="1012">
        <v>8.8933534000000023</v>
      </c>
      <c r="F36" s="1012">
        <v>9.0196939000000214</v>
      </c>
      <c r="G36" s="1012">
        <v>8.5154604999999854</v>
      </c>
      <c r="H36" s="1012">
        <v>9.3601511999999936</v>
      </c>
      <c r="I36" s="1012">
        <v>9.3921048999999925</v>
      </c>
      <c r="J36" s="1012">
        <v>9.7220534000000125</v>
      </c>
      <c r="K36" s="1012">
        <v>10.018409800000002</v>
      </c>
      <c r="L36" s="1012">
        <v>9.7538719999999994</v>
      </c>
      <c r="M36" s="1012">
        <v>10.350703800000025</v>
      </c>
      <c r="N36" s="1012">
        <v>10.190242799999984</v>
      </c>
      <c r="O36" s="1012">
        <v>9.9627417999999963</v>
      </c>
      <c r="P36" s="1012">
        <v>9.5719384999999981</v>
      </c>
      <c r="Q36" s="72">
        <f>SUM(E36:P36)</f>
        <v>114.750726</v>
      </c>
      <c r="R36" s="1164"/>
      <c r="S36" s="1160"/>
      <c r="T36" s="1048"/>
      <c r="U36" s="1348"/>
      <c r="V36" s="1344" t="s">
        <v>46</v>
      </c>
      <c r="W36" s="1345">
        <v>8.8933534000000023</v>
      </c>
      <c r="X36" s="1346">
        <v>9.0196939000000214</v>
      </c>
      <c r="Y36" s="1346">
        <v>8.5154604999999854</v>
      </c>
      <c r="Z36" s="1346">
        <v>9.3601511999999936</v>
      </c>
      <c r="AA36" s="1346">
        <v>9.3921048999999925</v>
      </c>
      <c r="AB36" s="1346">
        <v>9.7220534000000125</v>
      </c>
      <c r="AC36" s="1346">
        <v>10.018409800000002</v>
      </c>
      <c r="AD36" s="1346">
        <v>9.7538719999999994</v>
      </c>
      <c r="AE36" s="1346">
        <v>10.350703800000025</v>
      </c>
      <c r="AF36" s="1346">
        <v>10.190242799999984</v>
      </c>
      <c r="AG36" s="1346">
        <v>9.9627417999999963</v>
      </c>
      <c r="AH36" s="1346">
        <v>9.5719384999999981</v>
      </c>
      <c r="AI36" s="1347">
        <v>114.75072599999984</v>
      </c>
      <c r="AJ36" s="1325"/>
      <c r="AK36" s="1048"/>
      <c r="AL36" s="1048"/>
      <c r="AM36" s="1048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</row>
    <row r="37" spans="2:137" s="2" customFormat="1" ht="18.75" customHeight="1">
      <c r="B37" s="1005"/>
      <c r="C37" s="10"/>
      <c r="D37" s="47" t="s">
        <v>47</v>
      </c>
      <c r="E37" s="1012">
        <v>44.491057100000113</v>
      </c>
      <c r="F37" s="1012">
        <v>44.318529099999836</v>
      </c>
      <c r="G37" s="1012">
        <v>43.024446799999957</v>
      </c>
      <c r="H37" s="1012">
        <v>45.746393299999944</v>
      </c>
      <c r="I37" s="1012">
        <v>45.582910500000104</v>
      </c>
      <c r="J37" s="1012">
        <v>47.215302599999781</v>
      </c>
      <c r="K37" s="1012">
        <v>46.187077599999988</v>
      </c>
      <c r="L37" s="1012">
        <v>47.081750199999739</v>
      </c>
      <c r="M37" s="1012">
        <v>48.238280799999906</v>
      </c>
      <c r="N37" s="1012">
        <v>46.936639999999905</v>
      </c>
      <c r="O37" s="1012">
        <v>48.368041599999735</v>
      </c>
      <c r="P37" s="1012">
        <v>48.028687500000316</v>
      </c>
      <c r="Q37" s="72">
        <f>SUM(E37:P37)</f>
        <v>555.21911709999938</v>
      </c>
      <c r="R37" s="1164"/>
      <c r="S37" s="1160"/>
      <c r="T37" s="1048"/>
      <c r="U37" s="1348"/>
      <c r="V37" s="1344" t="s">
        <v>47</v>
      </c>
      <c r="W37" s="1345">
        <v>44.491057100000113</v>
      </c>
      <c r="X37" s="1346">
        <v>44.318529099999836</v>
      </c>
      <c r="Y37" s="1346">
        <v>43.024446799999957</v>
      </c>
      <c r="Z37" s="1346">
        <v>45.746393299999944</v>
      </c>
      <c r="AA37" s="1346">
        <v>45.582910500000104</v>
      </c>
      <c r="AB37" s="1346">
        <v>47.215302599999781</v>
      </c>
      <c r="AC37" s="1346">
        <v>46.187077599999988</v>
      </c>
      <c r="AD37" s="1346">
        <v>47.081750199999739</v>
      </c>
      <c r="AE37" s="1346">
        <v>48.238280799999906</v>
      </c>
      <c r="AF37" s="1346">
        <v>46.936639999999905</v>
      </c>
      <c r="AG37" s="1346">
        <v>48.368041599999735</v>
      </c>
      <c r="AH37" s="1346">
        <v>48.028687500000316</v>
      </c>
      <c r="AI37" s="1347">
        <v>555.21911709999563</v>
      </c>
      <c r="AJ37" s="1325"/>
      <c r="AK37" s="1048"/>
      <c r="AL37" s="1048"/>
      <c r="AM37" s="1048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</row>
    <row r="38" spans="2:137" s="2" customFormat="1" ht="18.75" customHeight="1">
      <c r="B38" s="1006"/>
      <c r="C38" s="1009"/>
      <c r="D38" s="51" t="s">
        <v>48</v>
      </c>
      <c r="E38" s="87">
        <v>53.384410500000072</v>
      </c>
      <c r="F38" s="87">
        <v>53.338223000000006</v>
      </c>
      <c r="G38" s="87">
        <v>51.539907299999797</v>
      </c>
      <c r="H38" s="87">
        <v>55.106544499999828</v>
      </c>
      <c r="I38" s="87">
        <v>54.975015400000252</v>
      </c>
      <c r="J38" s="87">
        <v>56.937356000000349</v>
      </c>
      <c r="K38" s="87">
        <v>56.205487400000237</v>
      </c>
      <c r="L38" s="87">
        <v>56.835622200000365</v>
      </c>
      <c r="M38" s="87">
        <v>58.588984599999854</v>
      </c>
      <c r="N38" s="87">
        <v>57.126882800000423</v>
      </c>
      <c r="O38" s="87">
        <v>58.330783399999831</v>
      </c>
      <c r="P38" s="88">
        <v>57.600626000000126</v>
      </c>
      <c r="Q38" s="304">
        <f>+SUM(Q34:Q37)</f>
        <v>669.96984309999937</v>
      </c>
      <c r="R38" s="1164"/>
      <c r="S38" s="1160"/>
      <c r="T38" s="1048"/>
      <c r="U38" s="1348"/>
      <c r="V38" s="1349" t="s">
        <v>48</v>
      </c>
      <c r="W38" s="1350">
        <v>53.384410500000072</v>
      </c>
      <c r="X38" s="1351">
        <v>53.338223000000006</v>
      </c>
      <c r="Y38" s="1351">
        <v>51.539907299999797</v>
      </c>
      <c r="Z38" s="1351">
        <v>55.106544499999828</v>
      </c>
      <c r="AA38" s="1351">
        <v>54.975015400000252</v>
      </c>
      <c r="AB38" s="1351">
        <v>56.937356000000349</v>
      </c>
      <c r="AC38" s="1351">
        <v>56.205487400000237</v>
      </c>
      <c r="AD38" s="1351">
        <v>56.835622200000365</v>
      </c>
      <c r="AE38" s="1351">
        <v>58.588984599999854</v>
      </c>
      <c r="AF38" s="1351">
        <v>57.126882800000423</v>
      </c>
      <c r="AG38" s="1351">
        <v>58.330783399999831</v>
      </c>
      <c r="AH38" s="1351">
        <v>57.600626000000126</v>
      </c>
      <c r="AI38" s="1352">
        <v>669.96984309999959</v>
      </c>
      <c r="AJ38" s="1325"/>
      <c r="AK38" s="1048"/>
      <c r="AL38" s="1048"/>
      <c r="AM38" s="104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2:137" s="2" customFormat="1" ht="18.75" customHeight="1">
      <c r="B39" s="1011">
        <v>8</v>
      </c>
      <c r="C39" s="10" t="s">
        <v>12</v>
      </c>
      <c r="D39" s="46" t="s">
        <v>44</v>
      </c>
      <c r="E39" s="80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303">
        <f>SUM(E39:P39)</f>
        <v>0</v>
      </c>
      <c r="R39" s="1164"/>
      <c r="S39" s="1160"/>
      <c r="T39" s="1048"/>
      <c r="U39" s="1348" t="s">
        <v>12</v>
      </c>
      <c r="V39" s="1349" t="s">
        <v>44</v>
      </c>
      <c r="W39" s="1325"/>
      <c r="X39" s="1325"/>
      <c r="Y39" s="1325"/>
      <c r="Z39" s="1325"/>
      <c r="AA39" s="1325"/>
      <c r="AB39" s="1325"/>
      <c r="AC39" s="1325"/>
      <c r="AD39" s="1325"/>
      <c r="AE39" s="1325"/>
      <c r="AF39" s="1325"/>
      <c r="AG39" s="1325"/>
      <c r="AH39" s="1325"/>
      <c r="AI39" s="1325"/>
      <c r="AJ39" s="1325"/>
      <c r="AK39" s="1048"/>
      <c r="AL39" s="1048"/>
      <c r="AM39" s="1048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2:137" s="2" customFormat="1" ht="18.75" customHeight="1">
      <c r="B40" s="1005"/>
      <c r="C40" s="10"/>
      <c r="D40" s="47" t="s">
        <v>45</v>
      </c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3"/>
      <c r="Q40" s="302">
        <f>SUM(E40:P40)</f>
        <v>0</v>
      </c>
      <c r="R40" s="1164"/>
      <c r="S40" s="1160"/>
      <c r="T40" s="1048"/>
      <c r="U40" s="1348"/>
      <c r="V40" s="1344" t="s">
        <v>45</v>
      </c>
      <c r="W40" s="1345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347"/>
      <c r="AJ40" s="1325"/>
      <c r="AK40" s="1048"/>
      <c r="AL40" s="1048"/>
      <c r="AM40" s="1048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2:137" s="2" customFormat="1" ht="18.75" customHeight="1">
      <c r="B41" s="1005"/>
      <c r="C41" s="10"/>
      <c r="D41" s="47" t="s">
        <v>46</v>
      </c>
      <c r="E41" s="1012">
        <v>6.8026594000000022</v>
      </c>
      <c r="F41" s="1012">
        <v>5.9602928000000075</v>
      </c>
      <c r="G41" s="1012">
        <v>6.8728818000000063</v>
      </c>
      <c r="H41" s="1012">
        <v>6.4445193999999981</v>
      </c>
      <c r="I41" s="1012">
        <v>6.9187012999999968</v>
      </c>
      <c r="J41" s="1012">
        <v>6.5436252999999995</v>
      </c>
      <c r="K41" s="1012">
        <v>6.8946426999999995</v>
      </c>
      <c r="L41" s="1012">
        <v>7.2550469000000009</v>
      </c>
      <c r="M41" s="1012">
        <v>7.8926431999999984</v>
      </c>
      <c r="N41" s="1012">
        <v>8.2733599000000009</v>
      </c>
      <c r="O41" s="1012">
        <v>7.5475147999999965</v>
      </c>
      <c r="P41" s="1012">
        <v>7.7074460999999959</v>
      </c>
      <c r="Q41" s="72">
        <f>SUM(E41:P41)</f>
        <v>85.113333600000018</v>
      </c>
      <c r="R41" s="1164"/>
      <c r="S41" s="1160"/>
      <c r="T41" s="1048"/>
      <c r="U41" s="1348"/>
      <c r="V41" s="1344" t="s">
        <v>46</v>
      </c>
      <c r="W41" s="1345">
        <v>6.8026594000000022</v>
      </c>
      <c r="X41" s="1346">
        <v>5.9602928000000075</v>
      </c>
      <c r="Y41" s="1346">
        <v>6.8728818000000063</v>
      </c>
      <c r="Z41" s="1346">
        <v>6.4445193999999981</v>
      </c>
      <c r="AA41" s="1346">
        <v>6.9187012999999968</v>
      </c>
      <c r="AB41" s="1346">
        <v>6.5436252999999995</v>
      </c>
      <c r="AC41" s="1346">
        <v>6.8946426999999995</v>
      </c>
      <c r="AD41" s="1346">
        <v>7.2550469000000009</v>
      </c>
      <c r="AE41" s="1346">
        <v>7.8926431999999984</v>
      </c>
      <c r="AF41" s="1346">
        <v>8.2733599000000009</v>
      </c>
      <c r="AG41" s="1346">
        <v>7.5475147999999965</v>
      </c>
      <c r="AH41" s="1346">
        <v>7.7074460999999959</v>
      </c>
      <c r="AI41" s="1347">
        <v>85.113333600000033</v>
      </c>
      <c r="AJ41" s="1325"/>
      <c r="AK41" s="1048"/>
      <c r="AL41" s="1048"/>
      <c r="AM41" s="1048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</row>
    <row r="42" spans="2:137" s="2" customFormat="1" ht="18.75" customHeight="1">
      <c r="B42" s="1005"/>
      <c r="C42" s="10"/>
      <c r="D42" s="47" t="s">
        <v>47</v>
      </c>
      <c r="E42" s="1012">
        <v>18.987027600000012</v>
      </c>
      <c r="F42" s="1012">
        <v>16.041567299999993</v>
      </c>
      <c r="G42" s="1012">
        <v>18.309783000000031</v>
      </c>
      <c r="H42" s="1012">
        <v>17.834308700000054</v>
      </c>
      <c r="I42" s="1012">
        <v>18.199407099999995</v>
      </c>
      <c r="J42" s="1012">
        <v>17.406141200000022</v>
      </c>
      <c r="K42" s="1012">
        <v>19.264916199999984</v>
      </c>
      <c r="L42" s="1012">
        <v>18.745818699999994</v>
      </c>
      <c r="M42" s="1012">
        <v>19.586272300000001</v>
      </c>
      <c r="N42" s="1012">
        <v>19.757469300000015</v>
      </c>
      <c r="O42" s="1012">
        <v>18.699209200000013</v>
      </c>
      <c r="P42" s="1012">
        <v>19.585354799999976</v>
      </c>
      <c r="Q42" s="389">
        <f>SUM(E42:P42)</f>
        <v>222.41727540000008</v>
      </c>
      <c r="R42" s="1164"/>
      <c r="S42" s="1160"/>
      <c r="T42" s="1048"/>
      <c r="U42" s="1343"/>
      <c r="V42" s="1344" t="s">
        <v>47</v>
      </c>
      <c r="W42" s="1345">
        <v>18.987027600000012</v>
      </c>
      <c r="X42" s="1346">
        <v>16.041567299999993</v>
      </c>
      <c r="Y42" s="1346">
        <v>18.309783000000031</v>
      </c>
      <c r="Z42" s="1346">
        <v>17.834308700000054</v>
      </c>
      <c r="AA42" s="1346">
        <v>18.199407099999995</v>
      </c>
      <c r="AB42" s="1346">
        <v>17.406141200000022</v>
      </c>
      <c r="AC42" s="1346">
        <v>19.264916199999984</v>
      </c>
      <c r="AD42" s="1346">
        <v>18.745818699999994</v>
      </c>
      <c r="AE42" s="1346">
        <v>19.586272300000001</v>
      </c>
      <c r="AF42" s="1346">
        <v>19.757469300000015</v>
      </c>
      <c r="AG42" s="1346">
        <v>18.699209200000013</v>
      </c>
      <c r="AH42" s="1346">
        <v>19.585354799999976</v>
      </c>
      <c r="AI42" s="1347">
        <v>222.41727540000065</v>
      </c>
      <c r="AJ42" s="1325"/>
      <c r="AK42" s="1048"/>
      <c r="AL42" s="1048"/>
      <c r="AM42" s="1048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2:137" s="2" customFormat="1" ht="19.5" customHeight="1">
      <c r="B43" s="1006"/>
      <c r="C43" s="1009"/>
      <c r="D43" s="51" t="s">
        <v>48</v>
      </c>
      <c r="E43" s="87">
        <v>25.789686999999997</v>
      </c>
      <c r="F43" s="87">
        <v>22.001860100000005</v>
      </c>
      <c r="G43" s="87">
        <v>25.182664800000026</v>
      </c>
      <c r="H43" s="87">
        <v>24.278828099999917</v>
      </c>
      <c r="I43" s="87">
        <v>25.118108400000015</v>
      </c>
      <c r="J43" s="87">
        <v>23.949766500000013</v>
      </c>
      <c r="K43" s="87">
        <v>26.159558899999972</v>
      </c>
      <c r="L43" s="87">
        <v>26.000865599999958</v>
      </c>
      <c r="M43" s="87">
        <v>27.478915499999946</v>
      </c>
      <c r="N43" s="87">
        <v>28.030829199999975</v>
      </c>
      <c r="O43" s="87">
        <v>26.246723999999933</v>
      </c>
      <c r="P43" s="88">
        <v>27.292800899999996</v>
      </c>
      <c r="Q43" s="304">
        <f>+SUM(Q39:Q42)</f>
        <v>307.53060900000008</v>
      </c>
      <c r="R43" s="1164"/>
      <c r="S43" s="1160"/>
      <c r="T43" s="1048"/>
      <c r="U43" s="1348"/>
      <c r="V43" s="1349" t="s">
        <v>48</v>
      </c>
      <c r="W43" s="1350">
        <v>25.789686999999997</v>
      </c>
      <c r="X43" s="1351">
        <v>22.001860100000005</v>
      </c>
      <c r="Y43" s="1351">
        <v>25.182664800000026</v>
      </c>
      <c r="Z43" s="1351">
        <v>24.278828099999917</v>
      </c>
      <c r="AA43" s="1351">
        <v>25.118108400000015</v>
      </c>
      <c r="AB43" s="1351">
        <v>23.949766500000013</v>
      </c>
      <c r="AC43" s="1351">
        <v>26.159558899999972</v>
      </c>
      <c r="AD43" s="1351">
        <v>26.000865599999958</v>
      </c>
      <c r="AE43" s="1351">
        <v>27.478915499999946</v>
      </c>
      <c r="AF43" s="1351">
        <v>28.030829199999975</v>
      </c>
      <c r="AG43" s="1351">
        <v>26.246723999999933</v>
      </c>
      <c r="AH43" s="1351">
        <v>27.292800899999996</v>
      </c>
      <c r="AI43" s="1352">
        <v>307.53060900000031</v>
      </c>
      <c r="AJ43" s="1325"/>
      <c r="AK43" s="1048"/>
      <c r="AL43" s="1048"/>
      <c r="AM43" s="1048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2:137" s="2" customFormat="1" ht="18.75" customHeight="1">
      <c r="B44" s="1011">
        <v>9</v>
      </c>
      <c r="C44" s="10" t="s">
        <v>14</v>
      </c>
      <c r="D44" s="46" t="s">
        <v>44</v>
      </c>
      <c r="E44" s="80">
        <v>0.113138</v>
      </c>
      <c r="F44" s="80">
        <v>0.103423</v>
      </c>
      <c r="G44" s="80">
        <v>0.123379</v>
      </c>
      <c r="H44" s="80">
        <v>0.11291900000000001</v>
      </c>
      <c r="I44" s="80">
        <v>0.14451</v>
      </c>
      <c r="J44" s="80">
        <v>0.15276500000000001</v>
      </c>
      <c r="K44" s="80">
        <v>0.163248</v>
      </c>
      <c r="L44" s="80">
        <v>0.17172799999999999</v>
      </c>
      <c r="M44" s="80">
        <v>0.17153099999999999</v>
      </c>
      <c r="N44" s="80">
        <v>0.17386299999999999</v>
      </c>
      <c r="O44" s="80">
        <v>0.15404999999999999</v>
      </c>
      <c r="P44" s="80">
        <v>0.16531499999999999</v>
      </c>
      <c r="Q44" s="71">
        <f>SUM(E44:P44)</f>
        <v>1.7498689999999999</v>
      </c>
      <c r="R44" s="1164"/>
      <c r="S44" s="1160"/>
      <c r="T44" s="1048"/>
      <c r="U44" s="1348" t="s">
        <v>14</v>
      </c>
      <c r="V44" s="1344" t="s">
        <v>44</v>
      </c>
      <c r="W44" s="1345">
        <v>0.113138</v>
      </c>
      <c r="X44" s="1346">
        <v>0.103423</v>
      </c>
      <c r="Y44" s="1346">
        <v>0.123379</v>
      </c>
      <c r="Z44" s="1346">
        <v>0.11291900000000001</v>
      </c>
      <c r="AA44" s="1346">
        <v>0.14451</v>
      </c>
      <c r="AB44" s="1346">
        <v>0.15276500000000001</v>
      </c>
      <c r="AC44" s="1346">
        <v>0.163248</v>
      </c>
      <c r="AD44" s="1346">
        <v>0.17172799999999999</v>
      </c>
      <c r="AE44" s="1346">
        <v>0.17153099999999999</v>
      </c>
      <c r="AF44" s="1346">
        <v>0.17386299999999999</v>
      </c>
      <c r="AG44" s="1346">
        <v>0.15404999999999999</v>
      </c>
      <c r="AH44" s="1346">
        <v>0.16531499999999999</v>
      </c>
      <c r="AI44" s="1347">
        <v>1.7498690000000001</v>
      </c>
      <c r="AJ44" s="1325"/>
      <c r="AK44" s="1048"/>
      <c r="AL44" s="1048"/>
      <c r="AM44" s="1048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2:137" s="2" customFormat="1" ht="18.75" customHeight="1">
      <c r="B45" s="1005"/>
      <c r="C45" s="10"/>
      <c r="D45" s="47" t="s">
        <v>45</v>
      </c>
      <c r="E45" s="81">
        <v>4.3134000000000002E-3</v>
      </c>
      <c r="F45" s="81">
        <v>2.9421E-3</v>
      </c>
      <c r="G45" s="81">
        <v>2.3998999999999999E-2</v>
      </c>
      <c r="H45" s="81">
        <v>1.55056E-2</v>
      </c>
      <c r="I45" s="81">
        <v>2.2303000000000002E-3</v>
      </c>
      <c r="J45" s="81">
        <v>6.9915000000000003E-3</v>
      </c>
      <c r="K45" s="81">
        <v>9.4211999999999994E-3</v>
      </c>
      <c r="L45" s="81">
        <v>9.4713999999999996E-3</v>
      </c>
      <c r="M45" s="81">
        <v>9.0728000000000007E-3</v>
      </c>
      <c r="N45" s="81">
        <v>3.6273600000000003E-2</v>
      </c>
      <c r="O45" s="81">
        <v>8.9312000000000002E-3</v>
      </c>
      <c r="P45" s="81">
        <v>9.0407999999999999E-3</v>
      </c>
      <c r="Q45" s="72">
        <f>SUM(E45:P45)</f>
        <v>0.13819289999999998</v>
      </c>
      <c r="R45" s="1164"/>
      <c r="S45" s="1160"/>
      <c r="T45" s="1048"/>
      <c r="U45" s="1343"/>
      <c r="V45" s="1344" t="s">
        <v>45</v>
      </c>
      <c r="W45" s="1345">
        <v>4.3134000000000002E-3</v>
      </c>
      <c r="X45" s="1346">
        <v>2.9421E-3</v>
      </c>
      <c r="Y45" s="1346">
        <v>2.3998999999999999E-2</v>
      </c>
      <c r="Z45" s="1346">
        <v>1.55056E-2</v>
      </c>
      <c r="AA45" s="1346">
        <v>2.2303000000000002E-3</v>
      </c>
      <c r="AB45" s="1346">
        <v>6.9915000000000003E-3</v>
      </c>
      <c r="AC45" s="1346">
        <v>9.4211999999999994E-3</v>
      </c>
      <c r="AD45" s="1346">
        <v>9.4713999999999996E-3</v>
      </c>
      <c r="AE45" s="1346">
        <v>9.0728000000000007E-3</v>
      </c>
      <c r="AF45" s="1346">
        <v>3.6273600000000003E-2</v>
      </c>
      <c r="AG45" s="1346">
        <v>8.9312000000000002E-3</v>
      </c>
      <c r="AH45" s="1346">
        <v>9.0407999999999999E-3</v>
      </c>
      <c r="AI45" s="1347">
        <v>0.13819290000000001</v>
      </c>
      <c r="AJ45" s="1325"/>
      <c r="AK45" s="1048"/>
      <c r="AL45" s="1048"/>
      <c r="AM45" s="1048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2:137" s="2" customFormat="1" ht="18.75" customHeight="1">
      <c r="B46" s="1005"/>
      <c r="C46" s="10"/>
      <c r="D46" s="47" t="s">
        <v>46</v>
      </c>
      <c r="E46" s="1012">
        <v>10.265799300000017</v>
      </c>
      <c r="F46" s="1012">
        <v>9.520281000000006</v>
      </c>
      <c r="G46" s="1012">
        <v>10.615330300000009</v>
      </c>
      <c r="H46" s="1012">
        <v>10.197243199999985</v>
      </c>
      <c r="I46" s="1012">
        <v>10.889507099999991</v>
      </c>
      <c r="J46" s="1012">
        <v>10.692025500000009</v>
      </c>
      <c r="K46" s="1012">
        <v>11.014042100000005</v>
      </c>
      <c r="L46" s="1012">
        <v>11.277798300000013</v>
      </c>
      <c r="M46" s="1012">
        <v>11.502765399999999</v>
      </c>
      <c r="N46" s="1012">
        <v>11.689292700000005</v>
      </c>
      <c r="O46" s="1012">
        <v>11.104336400000005</v>
      </c>
      <c r="P46" s="1012">
        <v>11.237805199999988</v>
      </c>
      <c r="Q46" s="72">
        <f>SUM(E46:P46)</f>
        <v>130.00622650000005</v>
      </c>
      <c r="R46" s="1164"/>
      <c r="S46" s="1160"/>
      <c r="T46" s="1048"/>
      <c r="U46" s="1343"/>
      <c r="V46" s="1344" t="s">
        <v>46</v>
      </c>
      <c r="W46" s="1345">
        <v>10.265799300000017</v>
      </c>
      <c r="X46" s="1346">
        <v>9.520281000000006</v>
      </c>
      <c r="Y46" s="1346">
        <v>10.615330300000009</v>
      </c>
      <c r="Z46" s="1346">
        <v>10.197243199999985</v>
      </c>
      <c r="AA46" s="1346">
        <v>10.889507099999991</v>
      </c>
      <c r="AB46" s="1346">
        <v>10.692025500000009</v>
      </c>
      <c r="AC46" s="1346">
        <v>11.014042100000005</v>
      </c>
      <c r="AD46" s="1346">
        <v>11.277798300000013</v>
      </c>
      <c r="AE46" s="1346">
        <v>11.502765399999999</v>
      </c>
      <c r="AF46" s="1346">
        <v>11.689292700000005</v>
      </c>
      <c r="AG46" s="1346">
        <v>11.104336400000005</v>
      </c>
      <c r="AH46" s="1346">
        <v>11.237805199999988</v>
      </c>
      <c r="AI46" s="1347">
        <v>130.00622650000017</v>
      </c>
      <c r="AJ46" s="1325"/>
      <c r="AK46" s="1048"/>
      <c r="AL46" s="1048"/>
      <c r="AM46" s="1048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2:137" s="2" customFormat="1" ht="18.75" customHeight="1">
      <c r="B47" s="1005"/>
      <c r="C47" s="10"/>
      <c r="D47" s="47" t="s">
        <v>47</v>
      </c>
      <c r="E47" s="1012">
        <v>65.232101099999767</v>
      </c>
      <c r="F47" s="1012">
        <v>59.119274999999966</v>
      </c>
      <c r="G47" s="1012">
        <v>65.856914300000327</v>
      </c>
      <c r="H47" s="1012">
        <v>64.656461199999754</v>
      </c>
      <c r="I47" s="1012">
        <v>67.060330700000321</v>
      </c>
      <c r="J47" s="1012">
        <v>64.880795500000175</v>
      </c>
      <c r="K47" s="1012">
        <v>67.112847099999769</v>
      </c>
      <c r="L47" s="1012">
        <v>67.232957500000197</v>
      </c>
      <c r="M47" s="1012">
        <v>66.132547900000333</v>
      </c>
      <c r="N47" s="1012">
        <v>68.849684200000141</v>
      </c>
      <c r="O47" s="1012">
        <v>66.660737500000508</v>
      </c>
      <c r="P47" s="1012">
        <v>68.77583150000028</v>
      </c>
      <c r="Q47" s="389">
        <f>SUM(E47:P47)</f>
        <v>791.57048350000161</v>
      </c>
      <c r="R47" s="1164"/>
      <c r="S47" s="1160"/>
      <c r="T47" s="1048"/>
      <c r="U47" s="1343"/>
      <c r="V47" s="1344" t="s">
        <v>47</v>
      </c>
      <c r="W47" s="1345">
        <v>65.232101099999767</v>
      </c>
      <c r="X47" s="1346">
        <v>59.119274999999966</v>
      </c>
      <c r="Y47" s="1346">
        <v>65.856914300000327</v>
      </c>
      <c r="Z47" s="1346">
        <v>64.656461199999754</v>
      </c>
      <c r="AA47" s="1346">
        <v>67.060330700000321</v>
      </c>
      <c r="AB47" s="1346">
        <v>64.880795500000175</v>
      </c>
      <c r="AC47" s="1346">
        <v>67.112847099999769</v>
      </c>
      <c r="AD47" s="1346">
        <v>67.232957500000197</v>
      </c>
      <c r="AE47" s="1346">
        <v>66.132547900000333</v>
      </c>
      <c r="AF47" s="1346">
        <v>68.849684200000141</v>
      </c>
      <c r="AG47" s="1346">
        <v>66.660737500000508</v>
      </c>
      <c r="AH47" s="1346">
        <v>68.77583150000028</v>
      </c>
      <c r="AI47" s="1347">
        <v>791.57048349999479</v>
      </c>
      <c r="AJ47" s="1325"/>
      <c r="AK47" s="1048"/>
      <c r="AL47" s="1048"/>
      <c r="AM47" s="1048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2:137" s="2" customFormat="1" ht="18.75" customHeight="1">
      <c r="B48" s="1006"/>
      <c r="C48" s="1009"/>
      <c r="D48" s="51" t="s">
        <v>48</v>
      </c>
      <c r="E48" s="87">
        <v>75.615351799999786</v>
      </c>
      <c r="F48" s="87">
        <v>68.745921099999862</v>
      </c>
      <c r="G48" s="87">
        <v>76.619622600000113</v>
      </c>
      <c r="H48" s="87">
        <v>74.982129000000114</v>
      </c>
      <c r="I48" s="87">
        <v>78.096578099999761</v>
      </c>
      <c r="J48" s="87">
        <v>75.732577499999792</v>
      </c>
      <c r="K48" s="87">
        <v>78.299558399999299</v>
      </c>
      <c r="L48" s="87">
        <v>78.691955200000166</v>
      </c>
      <c r="M48" s="87">
        <v>77.815917099999808</v>
      </c>
      <c r="N48" s="87">
        <v>80.749113500000021</v>
      </c>
      <c r="O48" s="87">
        <v>77.928055100000577</v>
      </c>
      <c r="P48" s="88">
        <v>80.187992500000178</v>
      </c>
      <c r="Q48" s="304">
        <f>+SUM(Q44:Q47)</f>
        <v>923.46477190000167</v>
      </c>
      <c r="R48" s="1164"/>
      <c r="S48" s="1160"/>
      <c r="T48" s="1048"/>
      <c r="U48" s="1348"/>
      <c r="V48" s="1349" t="s">
        <v>48</v>
      </c>
      <c r="W48" s="1350">
        <v>75.615351799999786</v>
      </c>
      <c r="X48" s="1351">
        <v>68.745921099999862</v>
      </c>
      <c r="Y48" s="1351">
        <v>76.619622600000113</v>
      </c>
      <c r="Z48" s="1351">
        <v>74.982129000000114</v>
      </c>
      <c r="AA48" s="1351">
        <v>78.096578099999761</v>
      </c>
      <c r="AB48" s="1351">
        <v>75.732577499999792</v>
      </c>
      <c r="AC48" s="1351">
        <v>78.299558399999299</v>
      </c>
      <c r="AD48" s="1351">
        <v>78.691955200000166</v>
      </c>
      <c r="AE48" s="1351">
        <v>77.815917099999808</v>
      </c>
      <c r="AF48" s="1351">
        <v>80.749113500000021</v>
      </c>
      <c r="AG48" s="1351">
        <v>77.928055100000577</v>
      </c>
      <c r="AH48" s="1351">
        <v>80.187992500000178</v>
      </c>
      <c r="AI48" s="1352">
        <v>923.46477189998279</v>
      </c>
      <c r="AJ48" s="1325"/>
      <c r="AK48" s="1048"/>
      <c r="AL48" s="1048"/>
      <c r="AM48" s="10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2:137" s="2" customFormat="1" ht="18.75" customHeight="1">
      <c r="B49" s="1011">
        <v>10</v>
      </c>
      <c r="C49" s="10" t="s">
        <v>16</v>
      </c>
      <c r="D49" s="46" t="s">
        <v>44</v>
      </c>
      <c r="E49" s="80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6"/>
      <c r="Q49" s="303">
        <f>SUM(E49:P49)</f>
        <v>0</v>
      </c>
      <c r="R49" s="1164"/>
      <c r="S49" s="1160"/>
      <c r="T49" s="1048"/>
      <c r="U49" s="1348" t="s">
        <v>16</v>
      </c>
      <c r="V49" s="1349" t="s">
        <v>44</v>
      </c>
      <c r="W49" s="1325"/>
      <c r="X49" s="1325"/>
      <c r="Y49" s="1325"/>
      <c r="Z49" s="1325"/>
      <c r="AA49" s="1325"/>
      <c r="AB49" s="1325"/>
      <c r="AC49" s="1325"/>
      <c r="AD49" s="1325"/>
      <c r="AE49" s="1325"/>
      <c r="AF49" s="1325"/>
      <c r="AG49" s="1325"/>
      <c r="AH49" s="1325"/>
      <c r="AI49" s="1325"/>
      <c r="AJ49" s="1325"/>
      <c r="AK49" s="1048"/>
      <c r="AL49" s="1048"/>
      <c r="AM49" s="1048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2:137" s="2" customFormat="1" ht="18.75" customHeight="1">
      <c r="B50" s="1005"/>
      <c r="C50" s="10"/>
      <c r="D50" s="47" t="s">
        <v>45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302">
        <f>SUM(E50:P50)</f>
        <v>0</v>
      </c>
      <c r="R50" s="1164"/>
      <c r="S50" s="1160"/>
      <c r="T50" s="1048"/>
      <c r="U50" s="1348"/>
      <c r="V50" s="1344" t="s">
        <v>45</v>
      </c>
      <c r="W50" s="1345"/>
      <c r="X50" s="1346"/>
      <c r="Y50" s="1346"/>
      <c r="Z50" s="1346"/>
      <c r="AA50" s="1346"/>
      <c r="AB50" s="1346"/>
      <c r="AC50" s="1346"/>
      <c r="AD50" s="1346"/>
      <c r="AE50" s="1346"/>
      <c r="AF50" s="1346"/>
      <c r="AG50" s="1346"/>
      <c r="AH50" s="1346"/>
      <c r="AI50" s="1347"/>
      <c r="AJ50" s="1325"/>
      <c r="AK50" s="1048"/>
      <c r="AL50" s="1048"/>
      <c r="AM50" s="1048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2:137" s="2" customFormat="1" ht="18.75" customHeight="1">
      <c r="B51" s="1005"/>
      <c r="C51" s="10"/>
      <c r="D51" s="47" t="s">
        <v>46</v>
      </c>
      <c r="E51" s="1012">
        <v>23.831950999999993</v>
      </c>
      <c r="F51" s="1012">
        <v>20.896726099999999</v>
      </c>
      <c r="G51" s="1012">
        <v>23.480721200000026</v>
      </c>
      <c r="H51" s="1012">
        <v>22.063529700000011</v>
      </c>
      <c r="I51" s="1012">
        <v>21.03736410000004</v>
      </c>
      <c r="J51" s="1012">
        <v>20.043576999999967</v>
      </c>
      <c r="K51" s="1012">
        <v>20.612474500000026</v>
      </c>
      <c r="L51" s="1012">
        <v>21.32314639999996</v>
      </c>
      <c r="M51" s="1012">
        <v>20.488947699999983</v>
      </c>
      <c r="N51" s="1012">
        <v>21.366316500000021</v>
      </c>
      <c r="O51" s="1012">
        <v>22.571336599999967</v>
      </c>
      <c r="P51" s="1012">
        <v>25.059324999999969</v>
      </c>
      <c r="Q51" s="72">
        <f>SUM(E51:P51)</f>
        <v>262.77541579999996</v>
      </c>
      <c r="R51" s="1164"/>
      <c r="S51" s="1160"/>
      <c r="T51" s="1048"/>
      <c r="U51" s="1348"/>
      <c r="V51" s="1344" t="s">
        <v>46</v>
      </c>
      <c r="W51" s="1345">
        <v>23.831950999999993</v>
      </c>
      <c r="X51" s="1346">
        <v>20.896726099999999</v>
      </c>
      <c r="Y51" s="1346">
        <v>23.480721200000026</v>
      </c>
      <c r="Z51" s="1346">
        <v>22.063529700000011</v>
      </c>
      <c r="AA51" s="1346">
        <v>21.03736410000004</v>
      </c>
      <c r="AB51" s="1346">
        <v>20.043576999999967</v>
      </c>
      <c r="AC51" s="1346">
        <v>20.612474500000026</v>
      </c>
      <c r="AD51" s="1346">
        <v>21.32314639999996</v>
      </c>
      <c r="AE51" s="1346">
        <v>20.488947699999983</v>
      </c>
      <c r="AF51" s="1346">
        <v>21.366316500000021</v>
      </c>
      <c r="AG51" s="1346">
        <v>22.571336599999967</v>
      </c>
      <c r="AH51" s="1346">
        <v>25.059324999999969</v>
      </c>
      <c r="AI51" s="1347">
        <v>262.77541580000167</v>
      </c>
      <c r="AJ51" s="1325"/>
      <c r="AK51" s="1048"/>
      <c r="AL51" s="1048"/>
      <c r="AM51" s="1048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2:137" s="2" customFormat="1" ht="18.75" customHeight="1">
      <c r="B52" s="1005"/>
      <c r="C52" s="10"/>
      <c r="D52" s="47" t="s">
        <v>47</v>
      </c>
      <c r="E52" s="1012">
        <v>57.45157580999993</v>
      </c>
      <c r="F52" s="1012">
        <v>55.220298549999946</v>
      </c>
      <c r="G52" s="1012">
        <v>61.974302840000064</v>
      </c>
      <c r="H52" s="1012">
        <v>58.511463170000148</v>
      </c>
      <c r="I52" s="1012">
        <v>55.687068169999989</v>
      </c>
      <c r="J52" s="1012">
        <v>52.477230140000302</v>
      </c>
      <c r="K52" s="1012">
        <v>51.960337289999941</v>
      </c>
      <c r="L52" s="1012">
        <v>52.308001289999979</v>
      </c>
      <c r="M52" s="1012">
        <v>52.256622549999918</v>
      </c>
      <c r="N52" s="1012">
        <v>53.3011142699999</v>
      </c>
      <c r="O52" s="1012">
        <v>54.691622129999928</v>
      </c>
      <c r="P52" s="1012">
        <v>58.45217045999992</v>
      </c>
      <c r="Q52" s="389">
        <f>SUM(E52:P52)</f>
        <v>664.29180667000003</v>
      </c>
      <c r="R52" s="1164"/>
      <c r="S52" s="1160"/>
      <c r="T52" s="1048"/>
      <c r="U52" s="1343"/>
      <c r="V52" s="1344" t="s">
        <v>47</v>
      </c>
      <c r="W52" s="1345">
        <v>57.45157580999993</v>
      </c>
      <c r="X52" s="1346">
        <v>55.220298549999946</v>
      </c>
      <c r="Y52" s="1346">
        <v>61.974302840000064</v>
      </c>
      <c r="Z52" s="1346">
        <v>58.511463170000148</v>
      </c>
      <c r="AA52" s="1346">
        <v>55.687068169999989</v>
      </c>
      <c r="AB52" s="1346">
        <v>52.477230140000302</v>
      </c>
      <c r="AC52" s="1346">
        <v>51.960337289999941</v>
      </c>
      <c r="AD52" s="1346">
        <v>52.308001289999979</v>
      </c>
      <c r="AE52" s="1346">
        <v>52.256622549999918</v>
      </c>
      <c r="AF52" s="1346">
        <v>53.3011142699999</v>
      </c>
      <c r="AG52" s="1346">
        <v>54.691622129999928</v>
      </c>
      <c r="AH52" s="1346">
        <v>58.45217045999992</v>
      </c>
      <c r="AI52" s="1347">
        <v>664.29180666999162</v>
      </c>
      <c r="AJ52" s="1325"/>
      <c r="AK52" s="1048"/>
      <c r="AL52" s="1048"/>
      <c r="AM52" s="1048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2:137" s="2" customFormat="1" ht="18.75" customHeight="1">
      <c r="B53" s="1006"/>
      <c r="C53" s="1009"/>
      <c r="D53" s="51" t="s">
        <v>48</v>
      </c>
      <c r="E53" s="87">
        <v>81.283526809999756</v>
      </c>
      <c r="F53" s="87">
        <v>76.117024649999834</v>
      </c>
      <c r="G53" s="87">
        <v>85.455024040000566</v>
      </c>
      <c r="H53" s="87">
        <v>80.574992870000017</v>
      </c>
      <c r="I53" s="87">
        <v>76.724432269999937</v>
      </c>
      <c r="J53" s="87">
        <v>72.520807140000031</v>
      </c>
      <c r="K53" s="87">
        <v>72.572811790000117</v>
      </c>
      <c r="L53" s="87">
        <v>73.63114769000066</v>
      </c>
      <c r="M53" s="87">
        <v>72.745570249999645</v>
      </c>
      <c r="N53" s="87">
        <v>74.667430770000209</v>
      </c>
      <c r="O53" s="87">
        <v>77.262958729999738</v>
      </c>
      <c r="P53" s="88">
        <v>83.511495459999992</v>
      </c>
      <c r="Q53" s="316">
        <f>+SUM(Q49:Q52)</f>
        <v>927.06722246999993</v>
      </c>
      <c r="R53" s="1164"/>
      <c r="S53" s="1160"/>
      <c r="T53" s="1048"/>
      <c r="U53" s="1348"/>
      <c r="V53" s="1349" t="s">
        <v>48</v>
      </c>
      <c r="W53" s="1350">
        <v>81.283526809999756</v>
      </c>
      <c r="X53" s="1351">
        <v>76.117024649999834</v>
      </c>
      <c r="Y53" s="1351">
        <v>85.455024040000566</v>
      </c>
      <c r="Z53" s="1351">
        <v>80.574992870000017</v>
      </c>
      <c r="AA53" s="1351">
        <v>76.724432269999937</v>
      </c>
      <c r="AB53" s="1351">
        <v>72.520807140000031</v>
      </c>
      <c r="AC53" s="1351">
        <v>72.572811790000117</v>
      </c>
      <c r="AD53" s="1351">
        <v>73.63114769000066</v>
      </c>
      <c r="AE53" s="1351">
        <v>72.745570249999645</v>
      </c>
      <c r="AF53" s="1351">
        <v>74.667430770000209</v>
      </c>
      <c r="AG53" s="1351">
        <v>77.262958729999738</v>
      </c>
      <c r="AH53" s="1351">
        <v>83.511495459999992</v>
      </c>
      <c r="AI53" s="1352">
        <v>927.06722246999504</v>
      </c>
      <c r="AJ53" s="1325"/>
      <c r="AK53" s="1048"/>
      <c r="AL53" s="1048"/>
      <c r="AM53" s="1048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2:137" s="2" customFormat="1" ht="18.75" customHeight="1">
      <c r="B54" s="1011">
        <v>11</v>
      </c>
      <c r="C54" s="10" t="s">
        <v>19</v>
      </c>
      <c r="D54" s="46" t="s">
        <v>44</v>
      </c>
      <c r="E54" s="80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303">
        <f>SUM(E54:P54)</f>
        <v>0</v>
      </c>
      <c r="R54" s="1164"/>
      <c r="S54" s="1160"/>
      <c r="T54" s="1048"/>
      <c r="U54" s="1348" t="s">
        <v>19</v>
      </c>
      <c r="V54" s="1349" t="s">
        <v>44</v>
      </c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1325"/>
      <c r="AG54" s="1325"/>
      <c r="AH54" s="1325"/>
      <c r="AI54" s="1325"/>
      <c r="AJ54" s="1325"/>
      <c r="AK54" s="1048"/>
      <c r="AL54" s="1048"/>
      <c r="AM54" s="1048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2:137" s="2" customFormat="1" ht="18.75" customHeight="1">
      <c r="B55" s="1005"/>
      <c r="C55" s="10"/>
      <c r="D55" s="47" t="s">
        <v>45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302">
        <f>SUM(E55:P55)</f>
        <v>0</v>
      </c>
      <c r="R55" s="1164"/>
      <c r="S55" s="1160"/>
      <c r="T55" s="1048"/>
      <c r="U55" s="1348"/>
      <c r="V55" s="1344" t="s">
        <v>45</v>
      </c>
      <c r="W55" s="1345"/>
      <c r="X55" s="1346"/>
      <c r="Y55" s="1346"/>
      <c r="Z55" s="1346"/>
      <c r="AA55" s="1346"/>
      <c r="AB55" s="1346"/>
      <c r="AC55" s="1346"/>
      <c r="AD55" s="1346"/>
      <c r="AE55" s="1346"/>
      <c r="AF55" s="1346"/>
      <c r="AG55" s="1346"/>
      <c r="AH55" s="1346"/>
      <c r="AI55" s="1347"/>
      <c r="AJ55" s="1325"/>
      <c r="AK55" s="1048"/>
      <c r="AL55" s="1048"/>
      <c r="AM55" s="1048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2:137" s="2" customFormat="1" ht="18.75" customHeight="1">
      <c r="B56" s="1005"/>
      <c r="C56" s="10"/>
      <c r="D56" s="47" t="s">
        <v>46</v>
      </c>
      <c r="E56" s="1012">
        <v>13.066390799999992</v>
      </c>
      <c r="F56" s="1012">
        <v>12.032347099999996</v>
      </c>
      <c r="G56" s="1012">
        <v>13.184100200000001</v>
      </c>
      <c r="H56" s="1012">
        <v>11.989098299999998</v>
      </c>
      <c r="I56" s="1012">
        <v>12.191593400000013</v>
      </c>
      <c r="J56" s="1012">
        <v>11.909879699999992</v>
      </c>
      <c r="K56" s="1012">
        <v>12.363550400000017</v>
      </c>
      <c r="L56" s="1012">
        <v>12.961635800000005</v>
      </c>
      <c r="M56" s="1012">
        <v>12.741892100000006</v>
      </c>
      <c r="N56" s="1012">
        <v>12.90318040000002</v>
      </c>
      <c r="O56" s="1012">
        <v>12.414067000000012</v>
      </c>
      <c r="P56" s="1012">
        <v>13.039344500000016</v>
      </c>
      <c r="Q56" s="389">
        <f>SUM(E56:P56)</f>
        <v>150.7970797000001</v>
      </c>
      <c r="R56" s="1164"/>
      <c r="S56" s="1160"/>
      <c r="T56" s="1048"/>
      <c r="U56" s="1348"/>
      <c r="V56" s="1344" t="s">
        <v>46</v>
      </c>
      <c r="W56" s="1345">
        <v>13.066390799999992</v>
      </c>
      <c r="X56" s="1346">
        <v>12.032347099999996</v>
      </c>
      <c r="Y56" s="1346">
        <v>13.184100200000001</v>
      </c>
      <c r="Z56" s="1346">
        <v>11.989098299999998</v>
      </c>
      <c r="AA56" s="1346">
        <v>12.191593400000013</v>
      </c>
      <c r="AB56" s="1346">
        <v>11.909879699999992</v>
      </c>
      <c r="AC56" s="1346">
        <v>12.363550400000017</v>
      </c>
      <c r="AD56" s="1346">
        <v>12.961635800000005</v>
      </c>
      <c r="AE56" s="1346">
        <v>12.741892100000006</v>
      </c>
      <c r="AF56" s="1346">
        <v>12.90318040000002</v>
      </c>
      <c r="AG56" s="1346">
        <v>12.414067000000012</v>
      </c>
      <c r="AH56" s="1346">
        <v>13.039344500000016</v>
      </c>
      <c r="AI56" s="1347">
        <v>150.79707969999976</v>
      </c>
      <c r="AJ56" s="1325"/>
      <c r="AK56" s="1048"/>
      <c r="AL56" s="1048"/>
      <c r="AM56" s="1048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2:137" s="2" customFormat="1" ht="18.75" customHeight="1">
      <c r="B57" s="1005"/>
      <c r="C57" s="10"/>
      <c r="D57" s="47" t="s">
        <v>47</v>
      </c>
      <c r="E57" s="1012">
        <v>46.403009669999896</v>
      </c>
      <c r="F57" s="1012">
        <v>43.432712590000065</v>
      </c>
      <c r="G57" s="1012">
        <v>48.936898599999786</v>
      </c>
      <c r="H57" s="1012">
        <v>46.158409960000135</v>
      </c>
      <c r="I57" s="1012">
        <v>46.240956530000098</v>
      </c>
      <c r="J57" s="1012">
        <v>44.554977440000073</v>
      </c>
      <c r="K57" s="1012">
        <v>45.018719669999946</v>
      </c>
      <c r="L57" s="1012">
        <v>45.609375200000009</v>
      </c>
      <c r="M57" s="1012">
        <v>44.445167359999935</v>
      </c>
      <c r="N57" s="1012">
        <v>45.997816750000034</v>
      </c>
      <c r="O57" s="1012">
        <v>45.703787240000125</v>
      </c>
      <c r="P57" s="1012">
        <v>49.105648460000253</v>
      </c>
      <c r="Q57" s="72">
        <f>SUM(E57:P57)</f>
        <v>551.60747947000027</v>
      </c>
      <c r="R57" s="1164"/>
      <c r="S57" s="1160"/>
      <c r="T57" s="1048"/>
      <c r="U57" s="1343"/>
      <c r="V57" s="1344" t="s">
        <v>47</v>
      </c>
      <c r="W57" s="1345">
        <v>46.403009669999896</v>
      </c>
      <c r="X57" s="1346">
        <v>43.432712590000065</v>
      </c>
      <c r="Y57" s="1346">
        <v>48.936898599999786</v>
      </c>
      <c r="Z57" s="1346">
        <v>46.158409960000135</v>
      </c>
      <c r="AA57" s="1346">
        <v>46.240956530000098</v>
      </c>
      <c r="AB57" s="1346">
        <v>44.554977440000073</v>
      </c>
      <c r="AC57" s="1346">
        <v>45.018719669999946</v>
      </c>
      <c r="AD57" s="1346">
        <v>45.609375200000009</v>
      </c>
      <c r="AE57" s="1346">
        <v>44.445167359999935</v>
      </c>
      <c r="AF57" s="1346">
        <v>45.997816750000034</v>
      </c>
      <c r="AG57" s="1346">
        <v>45.703787240000125</v>
      </c>
      <c r="AH57" s="1346">
        <v>49.105648460000253</v>
      </c>
      <c r="AI57" s="1347">
        <v>551.60747947000061</v>
      </c>
      <c r="AJ57" s="1325"/>
      <c r="AK57" s="1048"/>
      <c r="AL57" s="1048"/>
      <c r="AM57" s="1048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2:137" s="2" customFormat="1" ht="18.75" customHeight="1">
      <c r="B58" s="1006"/>
      <c r="C58" s="1009"/>
      <c r="D58" s="51" t="s">
        <v>48</v>
      </c>
      <c r="E58" s="87">
        <v>59.469400469999997</v>
      </c>
      <c r="F58" s="87">
        <v>55.465059690000054</v>
      </c>
      <c r="G58" s="87">
        <v>62.120998799999867</v>
      </c>
      <c r="H58" s="87">
        <v>58.147508259999775</v>
      </c>
      <c r="I58" s="87">
        <v>58.432549929999979</v>
      </c>
      <c r="J58" s="87">
        <v>56.464857140000149</v>
      </c>
      <c r="K58" s="87">
        <v>57.382270069999983</v>
      </c>
      <c r="L58" s="87">
        <v>58.571011000000119</v>
      </c>
      <c r="M58" s="87">
        <v>57.18705946000037</v>
      </c>
      <c r="N58" s="87">
        <v>58.900997149999704</v>
      </c>
      <c r="O58" s="87">
        <v>58.117854239999858</v>
      </c>
      <c r="P58" s="88">
        <v>62.144992960000032</v>
      </c>
      <c r="Q58" s="316">
        <f>+SUM(Q54:Q57)</f>
        <v>702.40455917000031</v>
      </c>
      <c r="R58" s="1164"/>
      <c r="S58" s="1160"/>
      <c r="T58" s="1048"/>
      <c r="U58" s="1348"/>
      <c r="V58" s="1349" t="s">
        <v>48</v>
      </c>
      <c r="W58" s="1350">
        <v>59.469400469999997</v>
      </c>
      <c r="X58" s="1351">
        <v>55.465059690000054</v>
      </c>
      <c r="Y58" s="1351">
        <v>62.120998799999867</v>
      </c>
      <c r="Z58" s="1351">
        <v>58.147508259999775</v>
      </c>
      <c r="AA58" s="1351">
        <v>58.432549929999979</v>
      </c>
      <c r="AB58" s="1351">
        <v>56.464857140000149</v>
      </c>
      <c r="AC58" s="1351">
        <v>57.382270069999983</v>
      </c>
      <c r="AD58" s="1351">
        <v>58.571011000000119</v>
      </c>
      <c r="AE58" s="1351">
        <v>57.18705946000037</v>
      </c>
      <c r="AF58" s="1351">
        <v>58.900997149999704</v>
      </c>
      <c r="AG58" s="1351">
        <v>58.117854239999858</v>
      </c>
      <c r="AH58" s="1351">
        <v>62.144992960000032</v>
      </c>
      <c r="AI58" s="1352">
        <v>702.40455917000156</v>
      </c>
      <c r="AJ58" s="1325"/>
      <c r="AK58" s="1048"/>
      <c r="AL58" s="1048"/>
      <c r="AM58" s="104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2:137" s="2" customFormat="1" ht="18.75" customHeight="1">
      <c r="B59" s="1011">
        <v>12</v>
      </c>
      <c r="C59" s="10" t="s">
        <v>20</v>
      </c>
      <c r="D59" s="46" t="s">
        <v>44</v>
      </c>
      <c r="E59" s="80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6"/>
      <c r="Q59" s="303">
        <f>SUM(E59:P59)</f>
        <v>0</v>
      </c>
      <c r="R59" s="1164"/>
      <c r="S59" s="1160"/>
      <c r="T59" s="1048"/>
      <c r="U59" s="1348" t="s">
        <v>20</v>
      </c>
      <c r="V59" s="1349" t="s">
        <v>44</v>
      </c>
      <c r="W59" s="1325"/>
      <c r="X59" s="1325"/>
      <c r="Y59" s="1325"/>
      <c r="Z59" s="1325"/>
      <c r="AA59" s="1325"/>
      <c r="AB59" s="1325"/>
      <c r="AC59" s="1325"/>
      <c r="AD59" s="1325"/>
      <c r="AE59" s="1325"/>
      <c r="AF59" s="1325"/>
      <c r="AG59" s="1325"/>
      <c r="AH59" s="1325"/>
      <c r="AI59" s="1325"/>
      <c r="AJ59" s="1325"/>
      <c r="AK59" s="1048"/>
      <c r="AL59" s="1048"/>
      <c r="AM59" s="1048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2:137" s="2" customFormat="1" ht="18.75" customHeight="1">
      <c r="B60" s="1005"/>
      <c r="C60" s="10"/>
      <c r="D60" s="47" t="s">
        <v>45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  <c r="Q60" s="302">
        <f>SUM(E60:P60)</f>
        <v>0</v>
      </c>
      <c r="R60" s="1164"/>
      <c r="S60" s="1160"/>
      <c r="T60" s="1048"/>
      <c r="U60" s="1348"/>
      <c r="V60" s="1344" t="s">
        <v>45</v>
      </c>
      <c r="W60" s="1345"/>
      <c r="X60" s="1346"/>
      <c r="Y60" s="1346"/>
      <c r="Z60" s="1346"/>
      <c r="AA60" s="1346"/>
      <c r="AB60" s="1346"/>
      <c r="AC60" s="1346"/>
      <c r="AD60" s="1346"/>
      <c r="AE60" s="1346"/>
      <c r="AF60" s="1346"/>
      <c r="AG60" s="1346"/>
      <c r="AH60" s="1346"/>
      <c r="AI60" s="1347"/>
      <c r="AJ60" s="1325"/>
      <c r="AK60" s="1048"/>
      <c r="AL60" s="1048"/>
      <c r="AM60" s="1048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2:137" s="2" customFormat="1" ht="18.75" customHeight="1">
      <c r="B61" s="1005"/>
      <c r="C61" s="10"/>
      <c r="D61" s="47" t="s">
        <v>46</v>
      </c>
      <c r="E61" s="1012">
        <v>9.2104805000000063</v>
      </c>
      <c r="F61" s="1012">
        <v>8.3593593000000066</v>
      </c>
      <c r="G61" s="1012">
        <v>9.1728791000000065</v>
      </c>
      <c r="H61" s="1012">
        <v>8.6049439999999997</v>
      </c>
      <c r="I61" s="1012">
        <v>8.2116552999999879</v>
      </c>
      <c r="J61" s="1012">
        <v>7.7880602999999979</v>
      </c>
      <c r="K61" s="1012">
        <v>7.5922804000000026</v>
      </c>
      <c r="L61" s="1012">
        <v>7.9306405999999949</v>
      </c>
      <c r="M61" s="1012">
        <v>8.0691350999999862</v>
      </c>
      <c r="N61" s="1012">
        <v>8.9876439999999942</v>
      </c>
      <c r="O61" s="1012">
        <v>9.2192407000000021</v>
      </c>
      <c r="P61" s="1012">
        <v>9.4978782999999911</v>
      </c>
      <c r="Q61" s="72">
        <f>SUM(E61:P61)</f>
        <v>102.64419759999997</v>
      </c>
      <c r="R61" s="1164"/>
      <c r="S61" s="1160"/>
      <c r="T61" s="1048"/>
      <c r="U61" s="1348"/>
      <c r="V61" s="1344" t="s">
        <v>46</v>
      </c>
      <c r="W61" s="1345">
        <v>9.2104805000000063</v>
      </c>
      <c r="X61" s="1346">
        <v>8.3593593000000066</v>
      </c>
      <c r="Y61" s="1346">
        <v>9.1728791000000065</v>
      </c>
      <c r="Z61" s="1346">
        <v>8.6049439999999997</v>
      </c>
      <c r="AA61" s="1346">
        <v>8.2116552999999879</v>
      </c>
      <c r="AB61" s="1346">
        <v>7.7880602999999979</v>
      </c>
      <c r="AC61" s="1346">
        <v>7.5922804000000026</v>
      </c>
      <c r="AD61" s="1346">
        <v>7.9306405999999949</v>
      </c>
      <c r="AE61" s="1346">
        <v>8.0691350999999862</v>
      </c>
      <c r="AF61" s="1346">
        <v>8.9876439999999942</v>
      </c>
      <c r="AG61" s="1346">
        <v>9.2192407000000021</v>
      </c>
      <c r="AH61" s="1346">
        <v>9.4978782999999911</v>
      </c>
      <c r="AI61" s="1347">
        <v>102.64419760000008</v>
      </c>
      <c r="AJ61" s="1325"/>
      <c r="AK61" s="1048"/>
      <c r="AL61" s="1048"/>
      <c r="AM61" s="1048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2:137" s="2" customFormat="1" ht="18.75" customHeight="1">
      <c r="B62" s="1005"/>
      <c r="C62" s="10"/>
      <c r="D62" s="47" t="s">
        <v>47</v>
      </c>
      <c r="E62" s="1012">
        <v>22.01954629999998</v>
      </c>
      <c r="F62" s="1012">
        <v>20.13970219999997</v>
      </c>
      <c r="G62" s="1012">
        <v>22.088383799999974</v>
      </c>
      <c r="H62" s="1012">
        <v>20.85217399000004</v>
      </c>
      <c r="I62" s="1012">
        <v>21.324563090000009</v>
      </c>
      <c r="J62" s="1012">
        <v>20.565538159999988</v>
      </c>
      <c r="K62" s="1012">
        <v>21.273214119999992</v>
      </c>
      <c r="L62" s="1012">
        <v>21.228390330000028</v>
      </c>
      <c r="M62" s="1012">
        <v>20.288250119999915</v>
      </c>
      <c r="N62" s="1012">
        <v>21.140884849999985</v>
      </c>
      <c r="O62" s="1012">
        <v>21.086371760000034</v>
      </c>
      <c r="P62" s="1012">
        <v>22.627131289999966</v>
      </c>
      <c r="Q62" s="72">
        <f>SUM(E62:P62)</f>
        <v>254.63415000999993</v>
      </c>
      <c r="R62" s="1164"/>
      <c r="S62" s="1160"/>
      <c r="T62" s="1048"/>
      <c r="U62" s="1343"/>
      <c r="V62" s="1344" t="s">
        <v>47</v>
      </c>
      <c r="W62" s="1345">
        <v>22.01954629999998</v>
      </c>
      <c r="X62" s="1346">
        <v>20.13970219999997</v>
      </c>
      <c r="Y62" s="1346">
        <v>22.088383799999974</v>
      </c>
      <c r="Z62" s="1346">
        <v>20.85217399000004</v>
      </c>
      <c r="AA62" s="1346">
        <v>21.324563090000009</v>
      </c>
      <c r="AB62" s="1346">
        <v>20.565538159999988</v>
      </c>
      <c r="AC62" s="1346">
        <v>21.273214119999992</v>
      </c>
      <c r="AD62" s="1346">
        <v>21.228390330000028</v>
      </c>
      <c r="AE62" s="1346">
        <v>20.288250119999915</v>
      </c>
      <c r="AF62" s="1346">
        <v>21.140884849999985</v>
      </c>
      <c r="AG62" s="1346">
        <v>21.086371760000034</v>
      </c>
      <c r="AH62" s="1346">
        <v>22.627131289999966</v>
      </c>
      <c r="AI62" s="1347">
        <v>254.63415000999768</v>
      </c>
      <c r="AJ62" s="1325"/>
      <c r="AK62" s="1048"/>
      <c r="AL62" s="1048"/>
      <c r="AM62" s="1048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2:137" s="2" customFormat="1" ht="18.75" customHeight="1">
      <c r="B63" s="1006"/>
      <c r="C63" s="1009"/>
      <c r="D63" s="51" t="s">
        <v>48</v>
      </c>
      <c r="E63" s="87">
        <v>31.230026800000033</v>
      </c>
      <c r="F63" s="87">
        <v>28.499061500000025</v>
      </c>
      <c r="G63" s="87">
        <v>31.261262900000034</v>
      </c>
      <c r="H63" s="87">
        <v>29.457117989999983</v>
      </c>
      <c r="I63" s="87">
        <v>29.53621838999992</v>
      </c>
      <c r="J63" s="87">
        <v>28.353598459999986</v>
      </c>
      <c r="K63" s="87">
        <v>28.865494520000002</v>
      </c>
      <c r="L63" s="87">
        <v>29.159030930000014</v>
      </c>
      <c r="M63" s="87">
        <v>28.357385220000012</v>
      </c>
      <c r="N63" s="87">
        <v>30.128528850000059</v>
      </c>
      <c r="O63" s="87">
        <v>30.305612460000006</v>
      </c>
      <c r="P63" s="88">
        <v>32.125009589999969</v>
      </c>
      <c r="Q63" s="304">
        <f>+SUM(Q59:Q62)</f>
        <v>357.27834760999991</v>
      </c>
      <c r="R63" s="1164"/>
      <c r="S63" s="1160"/>
      <c r="T63" s="1048"/>
      <c r="U63" s="1348"/>
      <c r="V63" s="1349" t="s">
        <v>48</v>
      </c>
      <c r="W63" s="1350">
        <v>31.230026800000033</v>
      </c>
      <c r="X63" s="1351">
        <v>28.499061500000025</v>
      </c>
      <c r="Y63" s="1351">
        <v>31.261262900000034</v>
      </c>
      <c r="Z63" s="1351">
        <v>29.457117989999983</v>
      </c>
      <c r="AA63" s="1351">
        <v>29.53621838999992</v>
      </c>
      <c r="AB63" s="1351">
        <v>28.353598459999986</v>
      </c>
      <c r="AC63" s="1351">
        <v>28.865494520000002</v>
      </c>
      <c r="AD63" s="1351">
        <v>29.159030930000014</v>
      </c>
      <c r="AE63" s="1351">
        <v>28.357385220000012</v>
      </c>
      <c r="AF63" s="1351">
        <v>30.128528850000059</v>
      </c>
      <c r="AG63" s="1351">
        <v>30.305612460000006</v>
      </c>
      <c r="AH63" s="1351">
        <v>32.125009589999969</v>
      </c>
      <c r="AI63" s="1352">
        <v>357.27834760999792</v>
      </c>
      <c r="AJ63" s="1325"/>
      <c r="AK63" s="1048"/>
      <c r="AL63" s="1048"/>
      <c r="AM63" s="1048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2:137" s="2" customFormat="1" ht="18.75" customHeight="1">
      <c r="B64" s="1011">
        <v>13</v>
      </c>
      <c r="C64" s="1824" t="s">
        <v>325</v>
      </c>
      <c r="D64" s="46" t="s">
        <v>44</v>
      </c>
      <c r="E64" s="80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  <c r="Q64" s="303">
        <f>SUM(E64:P64)</f>
        <v>0</v>
      </c>
      <c r="R64" s="1164"/>
      <c r="S64" s="1160"/>
      <c r="T64" s="1048"/>
      <c r="U64" s="1348" t="s">
        <v>325</v>
      </c>
      <c r="V64" s="1349" t="s">
        <v>44</v>
      </c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1325"/>
      <c r="AG64" s="1325"/>
      <c r="AH64" s="1325"/>
      <c r="AI64" s="1325"/>
      <c r="AJ64" s="1325"/>
      <c r="AK64" s="1048"/>
      <c r="AL64" s="1048"/>
      <c r="AM64" s="1048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2:137" s="2" customFormat="1" ht="18.75" customHeight="1">
      <c r="B65" s="1005"/>
      <c r="C65" s="1825"/>
      <c r="D65" s="47" t="s">
        <v>45</v>
      </c>
      <c r="E65" s="1012"/>
      <c r="F65" s="1012"/>
      <c r="G65" s="1012"/>
      <c r="H65" s="1012"/>
      <c r="I65" s="1012"/>
      <c r="J65" s="1012"/>
      <c r="K65" s="1012"/>
      <c r="L65" s="1014"/>
      <c r="M65" s="1014"/>
      <c r="N65" s="1014"/>
      <c r="O65" s="1014"/>
      <c r="P65" s="1015"/>
      <c r="Q65" s="302">
        <f>SUM(E65:P65)</f>
        <v>0</v>
      </c>
      <c r="R65" s="1164"/>
      <c r="S65" s="1160"/>
      <c r="T65" s="1048"/>
      <c r="U65" s="1348"/>
      <c r="V65" s="1344" t="s">
        <v>45</v>
      </c>
      <c r="W65" s="1345"/>
      <c r="X65" s="1346"/>
      <c r="Y65" s="1346"/>
      <c r="Z65" s="1346"/>
      <c r="AA65" s="1346"/>
      <c r="AB65" s="1346"/>
      <c r="AC65" s="1346"/>
      <c r="AD65" s="1346"/>
      <c r="AE65" s="1346"/>
      <c r="AF65" s="1346"/>
      <c r="AG65" s="1346"/>
      <c r="AH65" s="1346"/>
      <c r="AI65" s="1347"/>
      <c r="AJ65" s="1325"/>
      <c r="AK65" s="1048"/>
      <c r="AL65" s="1048"/>
      <c r="AM65" s="1048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2:137" s="2" customFormat="1" ht="18.75" customHeight="1">
      <c r="B66" s="1005"/>
      <c r="C66" s="1825"/>
      <c r="D66" s="47" t="s">
        <v>46</v>
      </c>
      <c r="E66" s="1012">
        <v>6.5846000000000003E-3</v>
      </c>
      <c r="F66" s="1012">
        <v>2.6855E-3</v>
      </c>
      <c r="G66" s="1012">
        <v>7.2979999999999996E-4</v>
      </c>
      <c r="H66" s="1012">
        <v>3.6039000000000002E-3</v>
      </c>
      <c r="I66" s="1012">
        <v>7.1257999999999998E-3</v>
      </c>
      <c r="J66" s="1012">
        <v>6.7403999999999997E-3</v>
      </c>
      <c r="K66" s="1012">
        <v>7.0315000000000004E-3</v>
      </c>
      <c r="L66" s="1012">
        <v>6.4656999999999996E-3</v>
      </c>
      <c r="M66" s="1012">
        <v>7.4497000000000001E-3</v>
      </c>
      <c r="N66" s="1012">
        <v>4.1246E-3</v>
      </c>
      <c r="O66" s="1012">
        <v>6.5558999999999999E-3</v>
      </c>
      <c r="P66" s="1013">
        <v>6.3946000000000003E-3</v>
      </c>
      <c r="Q66" s="72">
        <f>SUM(E66:P66)</f>
        <v>6.5491999999999995E-2</v>
      </c>
      <c r="R66" s="1164"/>
      <c r="S66" s="1160"/>
      <c r="T66" s="1048"/>
      <c r="U66" s="1348"/>
      <c r="V66" s="1344" t="s">
        <v>46</v>
      </c>
      <c r="W66" s="1345">
        <v>6.5846000000000003E-3</v>
      </c>
      <c r="X66" s="1346">
        <v>2.6855E-3</v>
      </c>
      <c r="Y66" s="1346">
        <v>7.2979999999999996E-4</v>
      </c>
      <c r="Z66" s="1346">
        <v>3.6039000000000002E-3</v>
      </c>
      <c r="AA66" s="1346">
        <v>7.1257999999999998E-3</v>
      </c>
      <c r="AB66" s="1346">
        <v>6.7403999999999997E-3</v>
      </c>
      <c r="AC66" s="1346">
        <v>7.0315000000000004E-3</v>
      </c>
      <c r="AD66" s="1346">
        <v>6.4656999999999996E-3</v>
      </c>
      <c r="AE66" s="1346">
        <v>7.4497000000000001E-3</v>
      </c>
      <c r="AF66" s="1346">
        <v>4.1246E-3</v>
      </c>
      <c r="AG66" s="1346">
        <v>6.5558999999999999E-3</v>
      </c>
      <c r="AH66" s="1346">
        <v>6.3946000000000003E-3</v>
      </c>
      <c r="AI66" s="1347">
        <v>6.5492000000000009E-2</v>
      </c>
      <c r="AJ66" s="1325"/>
      <c r="AK66" s="1048"/>
      <c r="AL66" s="1048"/>
      <c r="AM66" s="1048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2:137" s="2" customFormat="1" ht="18.75" customHeight="1">
      <c r="B67" s="1005"/>
      <c r="C67" s="1825"/>
      <c r="D67" s="47" t="s">
        <v>47</v>
      </c>
      <c r="E67" s="1012">
        <v>0.13956600000000002</v>
      </c>
      <c r="F67" s="1012">
        <v>0.15987200000000001</v>
      </c>
      <c r="G67" s="1012">
        <v>0.14705599999999996</v>
      </c>
      <c r="H67" s="1012">
        <v>0.17000500000000004</v>
      </c>
      <c r="I67" s="1012">
        <v>0.16553500000000002</v>
      </c>
      <c r="J67" s="1012">
        <v>0.155191</v>
      </c>
      <c r="K67" s="1012">
        <v>0.16236699999999998</v>
      </c>
      <c r="L67" s="1012">
        <v>0.19203299999999998</v>
      </c>
      <c r="M67" s="1012">
        <v>0.17272399999999999</v>
      </c>
      <c r="N67" s="1012">
        <v>0.180535</v>
      </c>
      <c r="O67" s="1012">
        <v>0.19900699999999996</v>
      </c>
      <c r="P67" s="1012">
        <v>0.18140600000000001</v>
      </c>
      <c r="Q67" s="72">
        <f>SUM(E67:P67)</f>
        <v>2.0252969999999997</v>
      </c>
      <c r="R67" s="1164"/>
      <c r="S67" s="1160"/>
      <c r="T67" s="1048"/>
      <c r="U67" s="1343"/>
      <c r="V67" s="1344" t="s">
        <v>47</v>
      </c>
      <c r="W67" s="1345">
        <v>0.13956600000000002</v>
      </c>
      <c r="X67" s="1346">
        <v>0.15987200000000001</v>
      </c>
      <c r="Y67" s="1346">
        <v>0.14705599999999996</v>
      </c>
      <c r="Z67" s="1346">
        <v>0.17000500000000004</v>
      </c>
      <c r="AA67" s="1346">
        <v>0.16553500000000002</v>
      </c>
      <c r="AB67" s="1346">
        <v>0.155191</v>
      </c>
      <c r="AC67" s="1346">
        <v>0.16236699999999998</v>
      </c>
      <c r="AD67" s="1346">
        <v>0.19203299999999998</v>
      </c>
      <c r="AE67" s="1346">
        <v>0.17272399999999999</v>
      </c>
      <c r="AF67" s="1346">
        <v>0.180535</v>
      </c>
      <c r="AG67" s="1346">
        <v>0.19900699999999996</v>
      </c>
      <c r="AH67" s="1346">
        <v>0.18140600000000001</v>
      </c>
      <c r="AI67" s="1347">
        <v>2.0252969999999992</v>
      </c>
      <c r="AJ67" s="1325"/>
      <c r="AK67" s="1048"/>
      <c r="AL67" s="1048"/>
      <c r="AM67" s="1048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2:137" s="2" customFormat="1" ht="18.75" customHeight="1">
      <c r="B68" s="1006"/>
      <c r="C68" s="1826"/>
      <c r="D68" s="51" t="s">
        <v>48</v>
      </c>
      <c r="E68" s="87">
        <v>0.14615060000000002</v>
      </c>
      <c r="F68" s="87">
        <v>0.16255749999999999</v>
      </c>
      <c r="G68" s="87">
        <v>0.14778579999999999</v>
      </c>
      <c r="H68" s="87">
        <v>0.17360889999999995</v>
      </c>
      <c r="I68" s="87">
        <v>0.1726608</v>
      </c>
      <c r="J68" s="87">
        <v>0.16193139999999998</v>
      </c>
      <c r="K68" s="87">
        <v>0.16939850000000004</v>
      </c>
      <c r="L68" s="87">
        <v>0.19849869999999997</v>
      </c>
      <c r="M68" s="87">
        <v>0.18017369999999999</v>
      </c>
      <c r="N68" s="87">
        <v>0.18465959999999998</v>
      </c>
      <c r="O68" s="87">
        <v>0.20556289999999999</v>
      </c>
      <c r="P68" s="88">
        <v>0.18780059999999998</v>
      </c>
      <c r="Q68" s="304">
        <f>+SUM(Q64:Q67)</f>
        <v>2.0907889999999996</v>
      </c>
      <c r="R68" s="1164"/>
      <c r="S68" s="1160"/>
      <c r="T68" s="1048"/>
      <c r="U68" s="1348"/>
      <c r="V68" s="1349" t="s">
        <v>48</v>
      </c>
      <c r="W68" s="1350">
        <v>0.14615060000000002</v>
      </c>
      <c r="X68" s="1351">
        <v>0.16255749999999999</v>
      </c>
      <c r="Y68" s="1351">
        <v>0.14778579999999999</v>
      </c>
      <c r="Z68" s="1351">
        <v>0.17360889999999995</v>
      </c>
      <c r="AA68" s="1351">
        <v>0.1726608</v>
      </c>
      <c r="AB68" s="1351">
        <v>0.16193139999999998</v>
      </c>
      <c r="AC68" s="1351">
        <v>0.16939850000000004</v>
      </c>
      <c r="AD68" s="1351">
        <v>0.19849869999999997</v>
      </c>
      <c r="AE68" s="1351">
        <v>0.18017369999999999</v>
      </c>
      <c r="AF68" s="1351">
        <v>0.18465959999999998</v>
      </c>
      <c r="AG68" s="1351">
        <v>0.20556289999999999</v>
      </c>
      <c r="AH68" s="1351">
        <v>0.18780059999999998</v>
      </c>
      <c r="AI68" s="1352">
        <v>2.0907889999999996</v>
      </c>
      <c r="AJ68" s="1325"/>
      <c r="AK68" s="1048"/>
      <c r="AL68" s="1048"/>
      <c r="AM68" s="104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2:137" s="2" customFormat="1" ht="18.75" customHeight="1">
      <c r="B69" s="1011">
        <v>14</v>
      </c>
      <c r="C69" s="1824" t="s">
        <v>261</v>
      </c>
      <c r="D69" s="46" t="s">
        <v>44</v>
      </c>
      <c r="E69" s="80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6"/>
      <c r="Q69" s="303">
        <f>SUM(E69:P69)</f>
        <v>0</v>
      </c>
      <c r="R69" s="1164"/>
      <c r="S69" s="1160"/>
      <c r="T69" s="1048"/>
      <c r="U69" s="1348" t="s">
        <v>261</v>
      </c>
      <c r="V69" s="1349" t="s">
        <v>44</v>
      </c>
      <c r="W69" s="1325"/>
      <c r="X69" s="1325"/>
      <c r="Y69" s="1325"/>
      <c r="Z69" s="1325"/>
      <c r="AA69" s="1325"/>
      <c r="AB69" s="1325"/>
      <c r="AC69" s="1325"/>
      <c r="AD69" s="1325"/>
      <c r="AE69" s="1325"/>
      <c r="AF69" s="1325"/>
      <c r="AG69" s="1325"/>
      <c r="AH69" s="1325"/>
      <c r="AI69" s="1325"/>
      <c r="AJ69" s="1325"/>
      <c r="AK69" s="1048"/>
      <c r="AL69" s="1048"/>
      <c r="AM69" s="1048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2:137" s="2" customFormat="1" ht="18.75" customHeight="1">
      <c r="B70" s="1005"/>
      <c r="C70" s="1825"/>
      <c r="D70" s="47" t="s">
        <v>45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302">
        <f>SUM(E70:P70)</f>
        <v>0</v>
      </c>
      <c r="R70" s="1164"/>
      <c r="S70" s="1160"/>
      <c r="T70" s="1048"/>
      <c r="U70" s="1348"/>
      <c r="V70" s="1344" t="s">
        <v>45</v>
      </c>
      <c r="W70" s="1345"/>
      <c r="X70" s="1346"/>
      <c r="Y70" s="1346"/>
      <c r="Z70" s="1346"/>
      <c r="AA70" s="1346"/>
      <c r="AB70" s="1346"/>
      <c r="AC70" s="1346"/>
      <c r="AD70" s="1346"/>
      <c r="AE70" s="1346"/>
      <c r="AF70" s="1346"/>
      <c r="AG70" s="1346"/>
      <c r="AH70" s="1346"/>
      <c r="AI70" s="1347"/>
      <c r="AJ70" s="1325"/>
      <c r="AK70" s="1048"/>
      <c r="AL70" s="1048"/>
      <c r="AM70" s="1048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2:137" s="2" customFormat="1" ht="18.75" customHeight="1">
      <c r="B71" s="1005"/>
      <c r="C71" s="1825"/>
      <c r="D71" s="47" t="s">
        <v>46</v>
      </c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3"/>
      <c r="Q71" s="302">
        <f>SUM(E71:P71)</f>
        <v>0</v>
      </c>
      <c r="R71" s="1164"/>
      <c r="S71" s="1160"/>
      <c r="T71" s="1048"/>
      <c r="U71" s="1348"/>
      <c r="V71" s="1344" t="s">
        <v>46</v>
      </c>
      <c r="W71" s="1345"/>
      <c r="X71" s="1346"/>
      <c r="Y71" s="1346"/>
      <c r="Z71" s="1346"/>
      <c r="AA71" s="1346"/>
      <c r="AB71" s="1346"/>
      <c r="AC71" s="1346"/>
      <c r="AD71" s="1346"/>
      <c r="AE71" s="1346"/>
      <c r="AF71" s="1346"/>
      <c r="AG71" s="1346"/>
      <c r="AH71" s="1346"/>
      <c r="AI71" s="1347"/>
      <c r="AJ71" s="1325"/>
      <c r="AK71" s="1048"/>
      <c r="AL71" s="1048"/>
      <c r="AM71" s="1048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2:137" s="2" customFormat="1" ht="18.75" customHeight="1">
      <c r="B72" s="1005"/>
      <c r="C72" s="1825"/>
      <c r="D72" s="47" t="s">
        <v>47</v>
      </c>
      <c r="E72" s="1012">
        <v>0.29421709999999995</v>
      </c>
      <c r="F72" s="1012">
        <v>0.27610720000000005</v>
      </c>
      <c r="G72" s="1012">
        <v>0.30252950000000017</v>
      </c>
      <c r="H72" s="1012">
        <v>0.31102460000000004</v>
      </c>
      <c r="I72" s="1012">
        <v>0.31278610000000007</v>
      </c>
      <c r="J72" s="1012">
        <v>0.30905120000000003</v>
      </c>
      <c r="K72" s="1012">
        <v>0.31414779999999998</v>
      </c>
      <c r="L72" s="1012">
        <v>0.33088479999999987</v>
      </c>
      <c r="M72" s="1012">
        <v>0.31695319999999993</v>
      </c>
      <c r="N72" s="1012">
        <v>0.3065852</v>
      </c>
      <c r="O72" s="1012">
        <v>0.31014810000000009</v>
      </c>
      <c r="P72" s="1012">
        <v>0.30104939999999986</v>
      </c>
      <c r="Q72" s="72">
        <f>SUM(E72:P72)</f>
        <v>3.6854841999999999</v>
      </c>
      <c r="R72" s="1164"/>
      <c r="S72" s="1160"/>
      <c r="T72" s="1048"/>
      <c r="U72" s="1348"/>
      <c r="V72" s="1344" t="s">
        <v>47</v>
      </c>
      <c r="W72" s="1345">
        <v>0.29421709999999995</v>
      </c>
      <c r="X72" s="1346">
        <v>0.27610720000000005</v>
      </c>
      <c r="Y72" s="1346">
        <v>0.30252950000000017</v>
      </c>
      <c r="Z72" s="1346">
        <v>0.31102460000000004</v>
      </c>
      <c r="AA72" s="1346">
        <v>0.31278610000000007</v>
      </c>
      <c r="AB72" s="1346">
        <v>0.30905120000000003</v>
      </c>
      <c r="AC72" s="1346">
        <v>0.31414779999999998</v>
      </c>
      <c r="AD72" s="1346">
        <v>0.33088479999999987</v>
      </c>
      <c r="AE72" s="1346">
        <v>0.31695319999999993</v>
      </c>
      <c r="AF72" s="1346">
        <v>0.3065852</v>
      </c>
      <c r="AG72" s="1346">
        <v>0.31014810000000009</v>
      </c>
      <c r="AH72" s="1346">
        <v>0.30104939999999986</v>
      </c>
      <c r="AI72" s="1347">
        <v>3.6854842000000061</v>
      </c>
      <c r="AJ72" s="1325"/>
      <c r="AK72" s="1048"/>
      <c r="AL72" s="1048"/>
      <c r="AM72" s="1048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2:137" s="2" customFormat="1" ht="18.75" customHeight="1">
      <c r="B73" s="1006"/>
      <c r="C73" s="1826"/>
      <c r="D73" s="51" t="s">
        <v>48</v>
      </c>
      <c r="E73" s="87">
        <v>0.29421709999999995</v>
      </c>
      <c r="F73" s="87">
        <v>0.27610720000000005</v>
      </c>
      <c r="G73" s="87">
        <v>0.30252950000000017</v>
      </c>
      <c r="H73" s="87">
        <v>0.31102460000000004</v>
      </c>
      <c r="I73" s="87">
        <v>0.31278610000000007</v>
      </c>
      <c r="J73" s="87">
        <v>0.30905120000000003</v>
      </c>
      <c r="K73" s="87">
        <v>0.31414779999999998</v>
      </c>
      <c r="L73" s="87">
        <v>0.33088479999999987</v>
      </c>
      <c r="M73" s="87">
        <v>0.31695319999999993</v>
      </c>
      <c r="N73" s="87">
        <v>0.3065852</v>
      </c>
      <c r="O73" s="87">
        <v>0.31014810000000009</v>
      </c>
      <c r="P73" s="88">
        <v>0.30104939999999986</v>
      </c>
      <c r="Q73" s="304">
        <f>+SUM(Q69:Q72)</f>
        <v>3.6854841999999999</v>
      </c>
      <c r="R73" s="1164"/>
      <c r="S73" s="1160"/>
      <c r="T73" s="1048"/>
      <c r="U73" s="1348"/>
      <c r="V73" s="1349" t="s">
        <v>48</v>
      </c>
      <c r="W73" s="1350">
        <v>0.29421709999999995</v>
      </c>
      <c r="X73" s="1351">
        <v>0.27610720000000005</v>
      </c>
      <c r="Y73" s="1351">
        <v>0.30252950000000017</v>
      </c>
      <c r="Z73" s="1351">
        <v>0.31102460000000004</v>
      </c>
      <c r="AA73" s="1351">
        <v>0.31278610000000007</v>
      </c>
      <c r="AB73" s="1351">
        <v>0.30905120000000003</v>
      </c>
      <c r="AC73" s="1351">
        <v>0.31414779999999998</v>
      </c>
      <c r="AD73" s="1351">
        <v>0.33088479999999987</v>
      </c>
      <c r="AE73" s="1351">
        <v>0.31695319999999993</v>
      </c>
      <c r="AF73" s="1351">
        <v>0.3065852</v>
      </c>
      <c r="AG73" s="1351">
        <v>0.31014810000000009</v>
      </c>
      <c r="AH73" s="1351">
        <v>0.30104939999999986</v>
      </c>
      <c r="AI73" s="1352">
        <v>3.6854842000000061</v>
      </c>
      <c r="AJ73" s="1325"/>
      <c r="AK73" s="1048"/>
      <c r="AL73" s="1048"/>
      <c r="AM73" s="1048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2:137" s="2" customFormat="1" ht="18.75" customHeight="1">
      <c r="B74" s="1011">
        <v>15</v>
      </c>
      <c r="C74" s="1824" t="s">
        <v>22</v>
      </c>
      <c r="D74" s="46" t="s">
        <v>44</v>
      </c>
      <c r="E74" s="80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6"/>
      <c r="Q74" s="303">
        <f>SUM(E74:P74)</f>
        <v>0</v>
      </c>
      <c r="R74" s="1164"/>
      <c r="S74" s="1160"/>
      <c r="T74" s="1048"/>
      <c r="U74" s="1348" t="s">
        <v>22</v>
      </c>
      <c r="V74" s="1349" t="s">
        <v>44</v>
      </c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1325"/>
      <c r="AG74" s="1325"/>
      <c r="AH74" s="1325"/>
      <c r="AI74" s="1325"/>
      <c r="AJ74" s="1325"/>
      <c r="AK74" s="1048"/>
      <c r="AL74" s="1048"/>
      <c r="AM74" s="1048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2:137" s="2" customFormat="1" ht="18.75" customHeight="1">
      <c r="B75" s="1005"/>
      <c r="C75" s="1825"/>
      <c r="D75" s="47" t="s">
        <v>45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  <c r="Q75" s="302">
        <f>SUM(E75:P75)</f>
        <v>0</v>
      </c>
      <c r="R75" s="1164"/>
      <c r="S75" s="1160"/>
      <c r="T75" s="1048"/>
      <c r="U75" s="1348"/>
      <c r="V75" s="1344" t="s">
        <v>45</v>
      </c>
      <c r="W75" s="1345"/>
      <c r="X75" s="1346"/>
      <c r="Y75" s="1346"/>
      <c r="Z75" s="1346"/>
      <c r="AA75" s="1346"/>
      <c r="AB75" s="1346"/>
      <c r="AC75" s="1346"/>
      <c r="AD75" s="1346"/>
      <c r="AE75" s="1346"/>
      <c r="AF75" s="1346"/>
      <c r="AG75" s="1346"/>
      <c r="AH75" s="1346"/>
      <c r="AI75" s="1347"/>
      <c r="AJ75" s="1325"/>
      <c r="AK75" s="1048"/>
      <c r="AL75" s="1048"/>
      <c r="AM75" s="1048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2:137" s="2" customFormat="1" ht="18.75" customHeight="1">
      <c r="B76" s="1005"/>
      <c r="C76" s="1825"/>
      <c r="D76" s="47" t="s">
        <v>46</v>
      </c>
      <c r="E76" s="1012">
        <v>0.39520379999999999</v>
      </c>
      <c r="F76" s="1012">
        <v>0.36003499</v>
      </c>
      <c r="G76" s="1012">
        <v>0.39320149999999998</v>
      </c>
      <c r="H76" s="1012">
        <v>0.39192237999999996</v>
      </c>
      <c r="I76" s="1012">
        <v>0.39358295999999987</v>
      </c>
      <c r="J76" s="1012">
        <v>0.40556381000000002</v>
      </c>
      <c r="K76" s="1012">
        <v>0.41171734999999993</v>
      </c>
      <c r="L76" s="1012">
        <v>0.4331813000000001</v>
      </c>
      <c r="M76" s="1012">
        <v>0.42029742999999997</v>
      </c>
      <c r="N76" s="1012">
        <v>0.40153672000000001</v>
      </c>
      <c r="O76" s="1012">
        <v>0.41592988000000003</v>
      </c>
      <c r="P76" s="1012">
        <v>0.40025122000000002</v>
      </c>
      <c r="Q76" s="72">
        <f>SUM(E76:P76)</f>
        <v>4.8224233400000003</v>
      </c>
      <c r="R76" s="1164"/>
      <c r="S76" s="1160"/>
      <c r="T76" s="1048"/>
      <c r="U76" s="1348"/>
      <c r="V76" s="1344" t="s">
        <v>46</v>
      </c>
      <c r="W76" s="1345">
        <v>0.39520379999999999</v>
      </c>
      <c r="X76" s="1346">
        <v>0.36003499</v>
      </c>
      <c r="Y76" s="1346">
        <v>0.39320149999999998</v>
      </c>
      <c r="Z76" s="1346">
        <v>0.39192237999999996</v>
      </c>
      <c r="AA76" s="1346">
        <v>0.39358295999999987</v>
      </c>
      <c r="AB76" s="1346">
        <v>0.40556381000000002</v>
      </c>
      <c r="AC76" s="1346">
        <v>0.41171734999999993</v>
      </c>
      <c r="AD76" s="1346">
        <v>0.4331813000000001</v>
      </c>
      <c r="AE76" s="1346">
        <v>0.42029742999999997</v>
      </c>
      <c r="AF76" s="1346">
        <v>0.40153672000000001</v>
      </c>
      <c r="AG76" s="1346">
        <v>0.41592988000000003</v>
      </c>
      <c r="AH76" s="1346">
        <v>0.40025122000000002</v>
      </c>
      <c r="AI76" s="1347">
        <v>4.8224233400000012</v>
      </c>
      <c r="AJ76" s="1325"/>
      <c r="AK76" s="1048"/>
      <c r="AL76" s="1048"/>
      <c r="AM76" s="1048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</row>
    <row r="77" spans="2:137" s="2" customFormat="1" ht="18.75" customHeight="1">
      <c r="B77" s="1005"/>
      <c r="C77" s="1825"/>
      <c r="D77" s="47" t="s">
        <v>47</v>
      </c>
      <c r="E77" s="1012">
        <v>0.88546630999999998</v>
      </c>
      <c r="F77" s="1012">
        <v>0.77145990999999992</v>
      </c>
      <c r="G77" s="1012">
        <v>0.84243395000000032</v>
      </c>
      <c r="H77" s="1012">
        <v>0.83966145000000003</v>
      </c>
      <c r="I77" s="1012">
        <v>0.84330248000000041</v>
      </c>
      <c r="J77" s="1012">
        <v>0.86908581000000007</v>
      </c>
      <c r="K77" s="1012">
        <v>0.88205209000000029</v>
      </c>
      <c r="L77" s="1012">
        <v>0.92819405999999993</v>
      </c>
      <c r="M77" s="1012">
        <v>0.90077680999999954</v>
      </c>
      <c r="N77" s="1012">
        <v>0.86049027999999983</v>
      </c>
      <c r="O77" s="1012">
        <v>0.89113124999999938</v>
      </c>
      <c r="P77" s="1012">
        <v>0.85752333000000058</v>
      </c>
      <c r="Q77" s="72">
        <f>SUM(E77:P77)</f>
        <v>10.37157773</v>
      </c>
      <c r="R77" s="1164"/>
      <c r="S77" s="1160"/>
      <c r="T77" s="1048"/>
      <c r="U77" s="1343"/>
      <c r="V77" s="1344" t="s">
        <v>47</v>
      </c>
      <c r="W77" s="1345">
        <v>0.88546630999999998</v>
      </c>
      <c r="X77" s="1346">
        <v>0.77145990999999992</v>
      </c>
      <c r="Y77" s="1346">
        <v>0.84243395000000032</v>
      </c>
      <c r="Z77" s="1346">
        <v>0.83966145000000003</v>
      </c>
      <c r="AA77" s="1346">
        <v>0.84330248000000041</v>
      </c>
      <c r="AB77" s="1346">
        <v>0.86908581000000007</v>
      </c>
      <c r="AC77" s="1346">
        <v>0.88205209000000029</v>
      </c>
      <c r="AD77" s="1346">
        <v>0.92819405999999993</v>
      </c>
      <c r="AE77" s="1346">
        <v>0.90077680999999954</v>
      </c>
      <c r="AF77" s="1346">
        <v>0.86049027999999983</v>
      </c>
      <c r="AG77" s="1346">
        <v>0.89113124999999938</v>
      </c>
      <c r="AH77" s="1346">
        <v>0.85752333000000058</v>
      </c>
      <c r="AI77" s="1347">
        <v>10.371577730000007</v>
      </c>
      <c r="AJ77" s="1325"/>
      <c r="AK77" s="1048"/>
      <c r="AL77" s="1048"/>
      <c r="AM77" s="1048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</row>
    <row r="78" spans="2:137" s="2" customFormat="1" ht="18.75" customHeight="1">
      <c r="B78" s="1006"/>
      <c r="C78" s="1826"/>
      <c r="D78" s="51" t="s">
        <v>48</v>
      </c>
      <c r="E78" s="87">
        <v>1.2806701099999993</v>
      </c>
      <c r="F78" s="87">
        <v>1.1314948999999999</v>
      </c>
      <c r="G78" s="87">
        <v>1.2356354499999997</v>
      </c>
      <c r="H78" s="87">
        <v>1.2315838300000002</v>
      </c>
      <c r="I78" s="87">
        <v>1.2368854399999996</v>
      </c>
      <c r="J78" s="87">
        <v>1.2746496200000008</v>
      </c>
      <c r="K78" s="87">
        <v>1.293769440000001</v>
      </c>
      <c r="L78" s="87">
        <v>1.3613753599999996</v>
      </c>
      <c r="M78" s="87">
        <v>1.3210742400000004</v>
      </c>
      <c r="N78" s="87">
        <v>1.2620270000000005</v>
      </c>
      <c r="O78" s="87">
        <v>1.3070611299999999</v>
      </c>
      <c r="P78" s="88">
        <v>1.2577745500000002</v>
      </c>
      <c r="Q78" s="304">
        <f>+SUM(Q74:Q77)</f>
        <v>15.194001070000001</v>
      </c>
      <c r="R78" s="1164"/>
      <c r="S78" s="1160"/>
      <c r="T78" s="1048"/>
      <c r="U78" s="1348"/>
      <c r="V78" s="1349" t="s">
        <v>48</v>
      </c>
      <c r="W78" s="1350">
        <v>1.2806701099999993</v>
      </c>
      <c r="X78" s="1351">
        <v>1.1314948999999999</v>
      </c>
      <c r="Y78" s="1351">
        <v>1.2356354499999997</v>
      </c>
      <c r="Z78" s="1351">
        <v>1.2315838300000002</v>
      </c>
      <c r="AA78" s="1351">
        <v>1.2368854399999996</v>
      </c>
      <c r="AB78" s="1351">
        <v>1.2746496200000008</v>
      </c>
      <c r="AC78" s="1351">
        <v>1.293769440000001</v>
      </c>
      <c r="AD78" s="1351">
        <v>1.3613753599999996</v>
      </c>
      <c r="AE78" s="1351">
        <v>1.3210742400000004</v>
      </c>
      <c r="AF78" s="1351">
        <v>1.2620270000000005</v>
      </c>
      <c r="AG78" s="1351">
        <v>1.3070611299999999</v>
      </c>
      <c r="AH78" s="1351">
        <v>1.2577745500000002</v>
      </c>
      <c r="AI78" s="1352">
        <v>15.194001070000036</v>
      </c>
      <c r="AJ78" s="1325"/>
      <c r="AK78" s="1048"/>
      <c r="AL78" s="1048"/>
      <c r="AM78" s="104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</row>
    <row r="79" spans="2:137" s="2" customFormat="1" ht="18.75" customHeight="1">
      <c r="B79" s="1011">
        <v>16</v>
      </c>
      <c r="C79" s="1824" t="s">
        <v>24</v>
      </c>
      <c r="D79" s="46" t="s">
        <v>44</v>
      </c>
      <c r="E79" s="80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  <c r="Q79" s="303">
        <f>SUM(E79:P79)</f>
        <v>0</v>
      </c>
      <c r="R79" s="1164"/>
      <c r="S79" s="1160"/>
      <c r="T79" s="1048"/>
      <c r="U79" s="1348" t="s">
        <v>24</v>
      </c>
      <c r="V79" s="1349" t="s">
        <v>44</v>
      </c>
      <c r="W79" s="1325"/>
      <c r="X79" s="1325"/>
      <c r="Y79" s="1325"/>
      <c r="Z79" s="1325"/>
      <c r="AA79" s="1325"/>
      <c r="AB79" s="1325"/>
      <c r="AC79" s="1325"/>
      <c r="AD79" s="1325"/>
      <c r="AE79" s="1325"/>
      <c r="AF79" s="1325"/>
      <c r="AG79" s="1325"/>
      <c r="AH79" s="1325"/>
      <c r="AI79" s="1325"/>
      <c r="AJ79" s="1325"/>
      <c r="AK79" s="1048"/>
      <c r="AL79" s="1048"/>
      <c r="AM79" s="1048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</row>
    <row r="80" spans="2:137" s="2" customFormat="1" ht="18.75" customHeight="1">
      <c r="B80" s="1005"/>
      <c r="C80" s="1825"/>
      <c r="D80" s="47" t="s">
        <v>45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2"/>
      <c r="Q80" s="302">
        <f>SUM(E80:P80)</f>
        <v>0</v>
      </c>
      <c r="R80" s="1164"/>
      <c r="S80" s="1160"/>
      <c r="T80" s="1048"/>
      <c r="U80" s="1348"/>
      <c r="V80" s="1344" t="s">
        <v>45</v>
      </c>
      <c r="W80" s="1345"/>
      <c r="X80" s="1346"/>
      <c r="Y80" s="1346"/>
      <c r="Z80" s="1346"/>
      <c r="AA80" s="1346"/>
      <c r="AB80" s="1346"/>
      <c r="AC80" s="1346"/>
      <c r="AD80" s="1346"/>
      <c r="AE80" s="1346"/>
      <c r="AF80" s="1346"/>
      <c r="AG80" s="1346"/>
      <c r="AH80" s="1346"/>
      <c r="AI80" s="1347"/>
      <c r="AJ80" s="1325"/>
      <c r="AK80" s="1048"/>
      <c r="AL80" s="1048"/>
      <c r="AM80" s="1048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</row>
    <row r="81" spans="2:137" s="2" customFormat="1" ht="18.75" customHeight="1">
      <c r="B81" s="1005"/>
      <c r="C81" s="1825"/>
      <c r="D81" s="47" t="s">
        <v>46</v>
      </c>
      <c r="E81" s="1012">
        <v>0.56457780000000002</v>
      </c>
      <c r="F81" s="1012">
        <v>0.51342899999999991</v>
      </c>
      <c r="G81" s="1012">
        <v>0.35927890000000012</v>
      </c>
      <c r="H81" s="1012">
        <v>0.37885000000000002</v>
      </c>
      <c r="I81" s="1012">
        <v>0.36904879999999984</v>
      </c>
      <c r="J81" s="1012">
        <v>0.34171069999999992</v>
      </c>
      <c r="K81" s="1012">
        <v>0.37013579999999996</v>
      </c>
      <c r="L81" s="1012">
        <v>0.3733027000000001</v>
      </c>
      <c r="M81" s="1012">
        <v>0.37364540000000002</v>
      </c>
      <c r="N81" s="1012">
        <v>0.29140270000000001</v>
      </c>
      <c r="O81" s="1012">
        <v>0.31222560000000005</v>
      </c>
      <c r="P81" s="1012">
        <v>0.30599769999999987</v>
      </c>
      <c r="Q81" s="72">
        <f>SUM(E81:P81)</f>
        <v>4.5536050999999986</v>
      </c>
      <c r="R81" s="1164"/>
      <c r="S81" s="1160"/>
      <c r="T81" s="1048"/>
      <c r="U81" s="1348"/>
      <c r="V81" s="1344" t="s">
        <v>46</v>
      </c>
      <c r="W81" s="1345">
        <v>0.56457780000000002</v>
      </c>
      <c r="X81" s="1346">
        <v>0.51342899999999991</v>
      </c>
      <c r="Y81" s="1346">
        <v>0.35927890000000012</v>
      </c>
      <c r="Z81" s="1346">
        <v>0.37885000000000002</v>
      </c>
      <c r="AA81" s="1346">
        <v>0.36904879999999984</v>
      </c>
      <c r="AB81" s="1346">
        <v>0.34171069999999992</v>
      </c>
      <c r="AC81" s="1346">
        <v>0.37013579999999996</v>
      </c>
      <c r="AD81" s="1346">
        <v>0.3733027000000001</v>
      </c>
      <c r="AE81" s="1346">
        <v>0.37364540000000002</v>
      </c>
      <c r="AF81" s="1346">
        <v>0.29140270000000001</v>
      </c>
      <c r="AG81" s="1346">
        <v>0.31222560000000005</v>
      </c>
      <c r="AH81" s="1346">
        <v>0.30599769999999987</v>
      </c>
      <c r="AI81" s="1347">
        <v>4.5536051000000004</v>
      </c>
      <c r="AJ81" s="1325"/>
      <c r="AK81" s="1048"/>
      <c r="AL81" s="1048"/>
      <c r="AM81" s="1048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</row>
    <row r="82" spans="2:137" s="2" customFormat="1" ht="18.75" customHeight="1">
      <c r="B82" s="1005"/>
      <c r="C82" s="1825"/>
      <c r="D82" s="47" t="s">
        <v>47</v>
      </c>
      <c r="E82" s="1012">
        <v>1.9982883999999996</v>
      </c>
      <c r="F82" s="1012">
        <v>1.898101899999999</v>
      </c>
      <c r="G82" s="1012">
        <v>1.8003636999999999</v>
      </c>
      <c r="H82" s="1012">
        <v>2.0601057999999988</v>
      </c>
      <c r="I82" s="1012">
        <v>1.9360424999999983</v>
      </c>
      <c r="J82" s="1012">
        <v>2.0425238999999995</v>
      </c>
      <c r="K82" s="1012">
        <v>1.9756619000000006</v>
      </c>
      <c r="L82" s="1012">
        <v>2.1553663000000007</v>
      </c>
      <c r="M82" s="1012">
        <v>2.1558255000000011</v>
      </c>
      <c r="N82" s="1012">
        <v>2.0534519999999969</v>
      </c>
      <c r="O82" s="1012">
        <v>2.1084338000000011</v>
      </c>
      <c r="P82" s="1012">
        <v>2.0722112000000017</v>
      </c>
      <c r="Q82" s="72">
        <f>SUM(E82:P82)</f>
        <v>24.256376899999996</v>
      </c>
      <c r="R82" s="1164"/>
      <c r="S82" s="1160"/>
      <c r="T82" s="1048"/>
      <c r="U82" s="1343"/>
      <c r="V82" s="1344" t="s">
        <v>47</v>
      </c>
      <c r="W82" s="1345">
        <v>1.9982883999999996</v>
      </c>
      <c r="X82" s="1346">
        <v>1.898101899999999</v>
      </c>
      <c r="Y82" s="1346">
        <v>1.8003636999999999</v>
      </c>
      <c r="Z82" s="1346">
        <v>2.0601057999999988</v>
      </c>
      <c r="AA82" s="1346">
        <v>1.9360424999999983</v>
      </c>
      <c r="AB82" s="1346">
        <v>2.0425238999999995</v>
      </c>
      <c r="AC82" s="1346">
        <v>1.9756619000000006</v>
      </c>
      <c r="AD82" s="1346">
        <v>2.1553663000000007</v>
      </c>
      <c r="AE82" s="1346">
        <v>2.1558255000000011</v>
      </c>
      <c r="AF82" s="1346">
        <v>2.0534519999999969</v>
      </c>
      <c r="AG82" s="1346">
        <v>2.1084338000000011</v>
      </c>
      <c r="AH82" s="1346">
        <v>2.0722112000000017</v>
      </c>
      <c r="AI82" s="1347">
        <v>24.256376900000028</v>
      </c>
      <c r="AJ82" s="1325"/>
      <c r="AK82" s="1048"/>
      <c r="AL82" s="1048"/>
      <c r="AM82" s="1048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</row>
    <row r="83" spans="2:137" s="2" customFormat="1" ht="18.75" customHeight="1">
      <c r="B83" s="1006"/>
      <c r="C83" s="1826"/>
      <c r="D83" s="51" t="s">
        <v>48</v>
      </c>
      <c r="E83" s="87">
        <v>2.5628662000000038</v>
      </c>
      <c r="F83" s="87">
        <v>2.4115309000000007</v>
      </c>
      <c r="G83" s="87">
        <v>2.1596426000000015</v>
      </c>
      <c r="H83" s="87">
        <v>2.4389557999999982</v>
      </c>
      <c r="I83" s="87">
        <v>2.3050913000000035</v>
      </c>
      <c r="J83" s="87">
        <v>2.3842346000000001</v>
      </c>
      <c r="K83" s="87">
        <v>2.3457977000000021</v>
      </c>
      <c r="L83" s="87">
        <v>2.5286690000000003</v>
      </c>
      <c r="M83" s="87">
        <v>2.5294709000000024</v>
      </c>
      <c r="N83" s="87">
        <v>2.3448546999999982</v>
      </c>
      <c r="O83" s="87">
        <v>2.4206593999999995</v>
      </c>
      <c r="P83" s="88">
        <v>2.3782088999999966</v>
      </c>
      <c r="Q83" s="304">
        <f>+SUM(Q79:Q82)</f>
        <v>28.809981999999994</v>
      </c>
      <c r="R83" s="1164"/>
      <c r="S83" s="1160"/>
      <c r="T83" s="1048"/>
      <c r="U83" s="1348"/>
      <c r="V83" s="1349" t="s">
        <v>48</v>
      </c>
      <c r="W83" s="1350">
        <v>2.5628662000000038</v>
      </c>
      <c r="X83" s="1351">
        <v>2.4115309000000007</v>
      </c>
      <c r="Y83" s="1351">
        <v>2.1596426000000015</v>
      </c>
      <c r="Z83" s="1351">
        <v>2.4389557999999982</v>
      </c>
      <c r="AA83" s="1351">
        <v>2.3050913000000035</v>
      </c>
      <c r="AB83" s="1351">
        <v>2.3842346000000001</v>
      </c>
      <c r="AC83" s="1351">
        <v>2.3457977000000021</v>
      </c>
      <c r="AD83" s="1351">
        <v>2.5286690000000003</v>
      </c>
      <c r="AE83" s="1351">
        <v>2.5294709000000024</v>
      </c>
      <c r="AF83" s="1351">
        <v>2.3448546999999982</v>
      </c>
      <c r="AG83" s="1351">
        <v>2.4206593999999995</v>
      </c>
      <c r="AH83" s="1351">
        <v>2.3782088999999966</v>
      </c>
      <c r="AI83" s="1352">
        <v>28.809981999999867</v>
      </c>
      <c r="AJ83" s="1325"/>
      <c r="AK83" s="1048"/>
      <c r="AL83" s="1048"/>
      <c r="AM83" s="1048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</row>
    <row r="84" spans="2:137" s="2" customFormat="1" ht="18.75" customHeight="1">
      <c r="B84" s="1011">
        <v>17</v>
      </c>
      <c r="C84" s="1824" t="s">
        <v>26</v>
      </c>
      <c r="D84" s="46" t="s">
        <v>44</v>
      </c>
      <c r="E84" s="80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6"/>
      <c r="Q84" s="303">
        <f>SUM(E84:P84)</f>
        <v>0</v>
      </c>
      <c r="R84" s="1164"/>
      <c r="S84" s="1160"/>
      <c r="T84" s="1048"/>
      <c r="U84" s="1348" t="s">
        <v>26</v>
      </c>
      <c r="V84" s="1349" t="s">
        <v>44</v>
      </c>
      <c r="W84" s="1325"/>
      <c r="X84" s="1325"/>
      <c r="Y84" s="1325"/>
      <c r="Z84" s="1325"/>
      <c r="AA84" s="1325"/>
      <c r="AB84" s="1325"/>
      <c r="AC84" s="1325"/>
      <c r="AD84" s="1325"/>
      <c r="AE84" s="1325"/>
      <c r="AF84" s="1325"/>
      <c r="AG84" s="1325"/>
      <c r="AH84" s="1325"/>
      <c r="AI84" s="1325"/>
      <c r="AJ84" s="1325"/>
      <c r="AK84" s="1048"/>
      <c r="AL84" s="1048"/>
      <c r="AM84" s="1048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</row>
    <row r="85" spans="2:137" s="2" customFormat="1" ht="18.75" customHeight="1">
      <c r="B85" s="1005"/>
      <c r="C85" s="1825"/>
      <c r="D85" s="47" t="s">
        <v>45</v>
      </c>
      <c r="E85" s="1012"/>
      <c r="F85" s="1012"/>
      <c r="G85" s="1012"/>
      <c r="H85" s="1012"/>
      <c r="I85" s="1012"/>
      <c r="J85" s="1012"/>
      <c r="K85" s="1012"/>
      <c r="L85" s="1012"/>
      <c r="M85" s="1012"/>
      <c r="N85" s="1012"/>
      <c r="O85" s="1012"/>
      <c r="P85" s="1013"/>
      <c r="Q85" s="302">
        <f>SUM(E85:P85)</f>
        <v>0</v>
      </c>
      <c r="R85" s="1164"/>
      <c r="S85" s="1160"/>
      <c r="T85" s="1048"/>
      <c r="U85" s="1348"/>
      <c r="V85" s="1344" t="s">
        <v>45</v>
      </c>
      <c r="W85" s="1345"/>
      <c r="X85" s="1346"/>
      <c r="Y85" s="1346"/>
      <c r="Z85" s="1346"/>
      <c r="AA85" s="1346"/>
      <c r="AB85" s="1346"/>
      <c r="AC85" s="1346"/>
      <c r="AD85" s="1346"/>
      <c r="AE85" s="1346"/>
      <c r="AF85" s="1346"/>
      <c r="AG85" s="1346"/>
      <c r="AH85" s="1346"/>
      <c r="AI85" s="1347"/>
      <c r="AJ85" s="1325"/>
      <c r="AK85" s="1048"/>
      <c r="AL85" s="1048"/>
      <c r="AM85" s="1048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</row>
    <row r="86" spans="2:137" s="2" customFormat="1" ht="18.75" customHeight="1">
      <c r="B86" s="1005"/>
      <c r="C86" s="1825"/>
      <c r="D86" s="47" t="s">
        <v>46</v>
      </c>
      <c r="E86" s="1012">
        <v>0.21125079999999999</v>
      </c>
      <c r="F86" s="1012">
        <v>0.23583889999999999</v>
      </c>
      <c r="G86" s="1012">
        <v>0.19649099999999997</v>
      </c>
      <c r="H86" s="1012">
        <v>0.16696390000000003</v>
      </c>
      <c r="I86" s="1012">
        <v>0.15360929999999998</v>
      </c>
      <c r="J86" s="1012">
        <v>0.17806049999999995</v>
      </c>
      <c r="K86" s="1012">
        <v>0.17063269999999997</v>
      </c>
      <c r="L86" s="1012">
        <v>0.17772850000000001</v>
      </c>
      <c r="M86" s="1012">
        <v>0.20177979999999998</v>
      </c>
      <c r="N86" s="1012">
        <v>0.18493689999999999</v>
      </c>
      <c r="O86" s="1012">
        <v>0.1927913</v>
      </c>
      <c r="P86" s="1012">
        <v>0.16238250000000001</v>
      </c>
      <c r="Q86" s="72">
        <f>SUM(E86:P86)</f>
        <v>2.2324660999999999</v>
      </c>
      <c r="R86" s="1164"/>
      <c r="S86" s="1160"/>
      <c r="T86" s="1048"/>
      <c r="U86" s="1348"/>
      <c r="V86" s="1344" t="s">
        <v>46</v>
      </c>
      <c r="W86" s="1345">
        <v>0.21125079999999999</v>
      </c>
      <c r="X86" s="1346">
        <v>0.23583889999999999</v>
      </c>
      <c r="Y86" s="1346">
        <v>0.19649099999999997</v>
      </c>
      <c r="Z86" s="1346">
        <v>0.16696390000000003</v>
      </c>
      <c r="AA86" s="1346">
        <v>0.15360929999999998</v>
      </c>
      <c r="AB86" s="1346">
        <v>0.17806049999999995</v>
      </c>
      <c r="AC86" s="1346">
        <v>0.17063269999999997</v>
      </c>
      <c r="AD86" s="1346">
        <v>0.17772850000000001</v>
      </c>
      <c r="AE86" s="1346">
        <v>0.20177979999999998</v>
      </c>
      <c r="AF86" s="1346">
        <v>0.18493689999999999</v>
      </c>
      <c r="AG86" s="1346">
        <v>0.1927913</v>
      </c>
      <c r="AH86" s="1346">
        <v>0.16238250000000001</v>
      </c>
      <c r="AI86" s="1347">
        <v>2.2324660999999995</v>
      </c>
      <c r="AJ86" s="1325"/>
      <c r="AK86" s="1048"/>
      <c r="AL86" s="1048"/>
      <c r="AM86" s="1048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</row>
    <row r="87" spans="2:137" s="2" customFormat="1" ht="18.75" customHeight="1">
      <c r="B87" s="1005"/>
      <c r="C87" s="1825"/>
      <c r="D87" s="47" t="s">
        <v>47</v>
      </c>
      <c r="E87" s="1012">
        <v>1.291242</v>
      </c>
      <c r="F87" s="1012">
        <v>1.3828807000000007</v>
      </c>
      <c r="G87" s="1012">
        <v>1.1892846999999995</v>
      </c>
      <c r="H87" s="1012">
        <v>1.3075437000000001</v>
      </c>
      <c r="I87" s="1012">
        <v>1.2717817000000002</v>
      </c>
      <c r="J87" s="1012">
        <v>1.3301229000000006</v>
      </c>
      <c r="K87" s="1012">
        <v>1.3162058000000003</v>
      </c>
      <c r="L87" s="1012">
        <v>1.3513811999999998</v>
      </c>
      <c r="M87" s="1012">
        <v>1.301418600000001</v>
      </c>
      <c r="N87" s="1012">
        <v>1.3976854999999999</v>
      </c>
      <c r="O87" s="1012">
        <v>1.4242035000000006</v>
      </c>
      <c r="P87" s="1012">
        <v>1.3988925000000014</v>
      </c>
      <c r="Q87" s="72">
        <f>SUM(E87:P87)</f>
        <v>15.962642800000005</v>
      </c>
      <c r="R87" s="1164"/>
      <c r="S87" s="1160"/>
      <c r="T87" s="1048"/>
      <c r="U87" s="1343"/>
      <c r="V87" s="1344" t="s">
        <v>47</v>
      </c>
      <c r="W87" s="1345">
        <v>1.291242</v>
      </c>
      <c r="X87" s="1346">
        <v>1.3828807000000007</v>
      </c>
      <c r="Y87" s="1346">
        <v>1.1892846999999995</v>
      </c>
      <c r="Z87" s="1346">
        <v>1.3075437000000001</v>
      </c>
      <c r="AA87" s="1346">
        <v>1.2717817000000002</v>
      </c>
      <c r="AB87" s="1346">
        <v>1.3301229000000006</v>
      </c>
      <c r="AC87" s="1346">
        <v>1.3162058000000003</v>
      </c>
      <c r="AD87" s="1346">
        <v>1.3513811999999998</v>
      </c>
      <c r="AE87" s="1346">
        <v>1.301418600000001</v>
      </c>
      <c r="AF87" s="1346">
        <v>1.3976854999999999</v>
      </c>
      <c r="AG87" s="1346">
        <v>1.4242035000000006</v>
      </c>
      <c r="AH87" s="1346">
        <v>1.3988925000000014</v>
      </c>
      <c r="AI87" s="1347">
        <v>15.962642799999969</v>
      </c>
      <c r="AJ87" s="1325"/>
      <c r="AK87" s="1048"/>
      <c r="AL87" s="1048"/>
      <c r="AM87" s="1048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</row>
    <row r="88" spans="2:137" s="2" customFormat="1" ht="18.75" customHeight="1">
      <c r="B88" s="1006"/>
      <c r="C88" s="1826"/>
      <c r="D88" s="51" t="s">
        <v>48</v>
      </c>
      <c r="E88" s="87">
        <v>1.5024927999999995</v>
      </c>
      <c r="F88" s="87">
        <v>1.6187195999999997</v>
      </c>
      <c r="G88" s="87">
        <v>1.3857757000000004</v>
      </c>
      <c r="H88" s="87">
        <v>1.4745076000000001</v>
      </c>
      <c r="I88" s="87">
        <v>1.4253909999999992</v>
      </c>
      <c r="J88" s="87">
        <v>1.5081833999999987</v>
      </c>
      <c r="K88" s="87">
        <v>1.4868385000000011</v>
      </c>
      <c r="L88" s="87">
        <v>1.5291097000000009</v>
      </c>
      <c r="M88" s="87">
        <v>1.5031983999999989</v>
      </c>
      <c r="N88" s="87">
        <v>1.5826224</v>
      </c>
      <c r="O88" s="87">
        <v>1.6169948000000001</v>
      </c>
      <c r="P88" s="88">
        <v>1.561275</v>
      </c>
      <c r="Q88" s="304">
        <f>+SUM(Q84:Q87)</f>
        <v>18.195108900000005</v>
      </c>
      <c r="R88" s="1164"/>
      <c r="S88" s="1160"/>
      <c r="T88" s="1048"/>
      <c r="U88" s="1348"/>
      <c r="V88" s="1349" t="s">
        <v>48</v>
      </c>
      <c r="W88" s="1350">
        <v>1.5024927999999995</v>
      </c>
      <c r="X88" s="1351">
        <v>1.6187195999999997</v>
      </c>
      <c r="Y88" s="1351">
        <v>1.3857757000000004</v>
      </c>
      <c r="Z88" s="1351">
        <v>1.4745076000000001</v>
      </c>
      <c r="AA88" s="1351">
        <v>1.4253909999999992</v>
      </c>
      <c r="AB88" s="1351">
        <v>1.5081833999999987</v>
      </c>
      <c r="AC88" s="1351">
        <v>1.4868385000000011</v>
      </c>
      <c r="AD88" s="1351">
        <v>1.5291097000000009</v>
      </c>
      <c r="AE88" s="1351">
        <v>1.5031983999999989</v>
      </c>
      <c r="AF88" s="1351">
        <v>1.5826224</v>
      </c>
      <c r="AG88" s="1351">
        <v>1.6169948000000001</v>
      </c>
      <c r="AH88" s="1351">
        <v>1.561275</v>
      </c>
      <c r="AI88" s="1352">
        <v>18.195108899999987</v>
      </c>
      <c r="AJ88" s="1325"/>
      <c r="AK88" s="1048"/>
      <c r="AL88" s="1048"/>
      <c r="AM88" s="104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</row>
    <row r="89" spans="2:137" s="2" customFormat="1" ht="18.75" customHeight="1">
      <c r="B89" s="1011">
        <v>18</v>
      </c>
      <c r="C89" s="1007" t="s">
        <v>235</v>
      </c>
      <c r="D89" s="46" t="s">
        <v>44</v>
      </c>
      <c r="E89" s="80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6"/>
      <c r="Q89" s="303">
        <f>SUM(E89:P89)</f>
        <v>0</v>
      </c>
      <c r="R89" s="1164"/>
      <c r="S89" s="1160"/>
      <c r="T89" s="1048"/>
      <c r="U89" s="1348" t="s">
        <v>235</v>
      </c>
      <c r="V89" s="1349" t="s">
        <v>44</v>
      </c>
      <c r="W89" s="1325"/>
      <c r="X89" s="1325"/>
      <c r="Y89" s="1325"/>
      <c r="Z89" s="1325"/>
      <c r="AA89" s="1325"/>
      <c r="AB89" s="1325"/>
      <c r="AC89" s="1325"/>
      <c r="AD89" s="1325"/>
      <c r="AE89" s="1325"/>
      <c r="AF89" s="1325"/>
      <c r="AG89" s="1325"/>
      <c r="AH89" s="1325"/>
      <c r="AI89" s="1325"/>
      <c r="AJ89" s="1325"/>
      <c r="AK89" s="1048"/>
      <c r="AL89" s="1048"/>
      <c r="AM89" s="1048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</row>
    <row r="90" spans="2:137" s="2" customFormat="1" ht="18.75" customHeight="1">
      <c r="B90" s="1005"/>
      <c r="C90" s="1008"/>
      <c r="D90" s="47" t="s">
        <v>45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2"/>
      <c r="Q90" s="302">
        <f>SUM(E90:P90)</f>
        <v>0</v>
      </c>
      <c r="R90" s="1164"/>
      <c r="S90" s="1160"/>
      <c r="T90" s="1048"/>
      <c r="U90" s="1348"/>
      <c r="V90" s="1344" t="s">
        <v>45</v>
      </c>
      <c r="W90" s="1345"/>
      <c r="X90" s="1346"/>
      <c r="Y90" s="1346"/>
      <c r="Z90" s="1346"/>
      <c r="AA90" s="1346"/>
      <c r="AB90" s="1346"/>
      <c r="AC90" s="1346"/>
      <c r="AD90" s="1346"/>
      <c r="AE90" s="1346"/>
      <c r="AF90" s="1346"/>
      <c r="AG90" s="1346"/>
      <c r="AH90" s="1346"/>
      <c r="AI90" s="1347"/>
      <c r="AJ90" s="1325"/>
      <c r="AK90" s="1048"/>
      <c r="AL90" s="1048"/>
      <c r="AM90" s="1048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</row>
    <row r="91" spans="2:137" s="2" customFormat="1" ht="18.75" customHeight="1">
      <c r="B91" s="1005"/>
      <c r="C91" s="10"/>
      <c r="D91" s="47" t="s">
        <v>46</v>
      </c>
      <c r="E91" s="1012">
        <v>56.531463799999997</v>
      </c>
      <c r="F91" s="1012">
        <v>60.934500199999974</v>
      </c>
      <c r="G91" s="1012">
        <v>59.208836299999952</v>
      </c>
      <c r="H91" s="1012">
        <v>61.115026900000011</v>
      </c>
      <c r="I91" s="1012">
        <v>55.29192819999993</v>
      </c>
      <c r="J91" s="1012">
        <v>57.518969400000046</v>
      </c>
      <c r="K91" s="1012">
        <v>56.261447199999964</v>
      </c>
      <c r="L91" s="1012">
        <v>52.288781300000011</v>
      </c>
      <c r="M91" s="1012">
        <v>58.31843549999995</v>
      </c>
      <c r="N91" s="1012">
        <v>57.703459599999924</v>
      </c>
      <c r="O91" s="1012">
        <v>55.78934079999992</v>
      </c>
      <c r="P91" s="1012">
        <v>58.078119899999955</v>
      </c>
      <c r="Q91" s="72">
        <f>SUM(E91:P91)</f>
        <v>689.0403090999996</v>
      </c>
      <c r="R91" s="1164"/>
      <c r="S91" s="1160"/>
      <c r="T91" s="1048"/>
      <c r="U91" s="1348"/>
      <c r="V91" s="1344" t="s">
        <v>46</v>
      </c>
      <c r="W91" s="1345">
        <v>56.531463799999997</v>
      </c>
      <c r="X91" s="1346">
        <v>60.934500199999974</v>
      </c>
      <c r="Y91" s="1346">
        <v>59.208836299999952</v>
      </c>
      <c r="Z91" s="1346">
        <v>61.115026900000011</v>
      </c>
      <c r="AA91" s="1346">
        <v>55.29192819999993</v>
      </c>
      <c r="AB91" s="1346">
        <v>57.518969400000046</v>
      </c>
      <c r="AC91" s="1346">
        <v>56.261447199999964</v>
      </c>
      <c r="AD91" s="1346">
        <v>52.288781300000011</v>
      </c>
      <c r="AE91" s="1346">
        <v>58.31843549999995</v>
      </c>
      <c r="AF91" s="1346">
        <v>57.703459599999924</v>
      </c>
      <c r="AG91" s="1346">
        <v>55.78934079999992</v>
      </c>
      <c r="AH91" s="1346">
        <v>58.078119899999955</v>
      </c>
      <c r="AI91" s="1347">
        <v>689.04030910000108</v>
      </c>
      <c r="AJ91" s="1325"/>
      <c r="AK91" s="1048"/>
      <c r="AL91" s="1048"/>
      <c r="AM91" s="1048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</row>
    <row r="92" spans="2:137" s="2" customFormat="1" ht="18.75" customHeight="1">
      <c r="B92" s="1005"/>
      <c r="C92" s="10"/>
      <c r="D92" s="47" t="s">
        <v>47</v>
      </c>
      <c r="E92" s="1012">
        <v>368.76717170000131</v>
      </c>
      <c r="F92" s="1012">
        <v>356.27326650000066</v>
      </c>
      <c r="G92" s="1012">
        <v>365.57633359999835</v>
      </c>
      <c r="H92" s="1012">
        <v>371.63562230000088</v>
      </c>
      <c r="I92" s="1012">
        <v>351.08063180000102</v>
      </c>
      <c r="J92" s="1012">
        <v>339.33971100000076</v>
      </c>
      <c r="K92" s="1012">
        <v>343.56331619999855</v>
      </c>
      <c r="L92" s="1012">
        <v>340.81424129999954</v>
      </c>
      <c r="M92" s="1012">
        <v>358.51605740000082</v>
      </c>
      <c r="N92" s="1012">
        <v>355.6159774999997</v>
      </c>
      <c r="O92" s="1012">
        <v>350.6713766000006</v>
      </c>
      <c r="P92" s="1012">
        <v>358.05737710000159</v>
      </c>
      <c r="Q92" s="72">
        <f>SUM(E92:P92)</f>
        <v>4259.9110830000036</v>
      </c>
      <c r="R92" s="1164"/>
      <c r="S92" s="1160"/>
      <c r="T92" s="1048"/>
      <c r="U92" s="1343"/>
      <c r="V92" s="1344" t="s">
        <v>47</v>
      </c>
      <c r="W92" s="1345">
        <v>368.76717170000131</v>
      </c>
      <c r="X92" s="1346">
        <v>356.27326650000066</v>
      </c>
      <c r="Y92" s="1346">
        <v>365.57633359999835</v>
      </c>
      <c r="Z92" s="1346">
        <v>371.63562230000088</v>
      </c>
      <c r="AA92" s="1346">
        <v>351.08063180000102</v>
      </c>
      <c r="AB92" s="1346">
        <v>339.33971100000076</v>
      </c>
      <c r="AC92" s="1346">
        <v>343.56331619999855</v>
      </c>
      <c r="AD92" s="1346">
        <v>340.81424129999954</v>
      </c>
      <c r="AE92" s="1346">
        <v>358.51605740000082</v>
      </c>
      <c r="AF92" s="1346">
        <v>355.6159774999997</v>
      </c>
      <c r="AG92" s="1346">
        <v>350.6713766000006</v>
      </c>
      <c r="AH92" s="1346">
        <v>358.05737710000159</v>
      </c>
      <c r="AI92" s="1347">
        <v>4259.9110830000091</v>
      </c>
      <c r="AJ92" s="1325"/>
      <c r="AK92" s="1048"/>
      <c r="AL92" s="1048"/>
      <c r="AM92" s="1048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</row>
    <row r="93" spans="2:137" s="2" customFormat="1" ht="18.75" customHeight="1">
      <c r="B93" s="1006"/>
      <c r="C93" s="1009"/>
      <c r="D93" s="51" t="s">
        <v>48</v>
      </c>
      <c r="E93" s="87">
        <v>425.29863549999982</v>
      </c>
      <c r="F93" s="87">
        <v>417.20776669999651</v>
      </c>
      <c r="G93" s="87">
        <v>424.78516989999827</v>
      </c>
      <c r="H93" s="87">
        <v>432.75064919999943</v>
      </c>
      <c r="I93" s="87">
        <v>406.37255999999979</v>
      </c>
      <c r="J93" s="87">
        <v>396.8586804000002</v>
      </c>
      <c r="K93" s="87">
        <v>399.82476340000017</v>
      </c>
      <c r="L93" s="87">
        <v>393.10302260000026</v>
      </c>
      <c r="M93" s="87">
        <v>416.83449290000027</v>
      </c>
      <c r="N93" s="87">
        <v>413.31943709999871</v>
      </c>
      <c r="O93" s="87">
        <v>406.46071739999928</v>
      </c>
      <c r="P93" s="88">
        <v>416.13549700000056</v>
      </c>
      <c r="Q93" s="304">
        <f>+SUM(Q89:Q92)</f>
        <v>4948.9513921000034</v>
      </c>
      <c r="R93" s="1164"/>
      <c r="S93" s="1160"/>
      <c r="T93" s="1048"/>
      <c r="U93" s="1348"/>
      <c r="V93" s="1349" t="s">
        <v>48</v>
      </c>
      <c r="W93" s="1350">
        <v>425.29863549999982</v>
      </c>
      <c r="X93" s="1351">
        <v>417.20776669999651</v>
      </c>
      <c r="Y93" s="1351">
        <v>424.78516989999827</v>
      </c>
      <c r="Z93" s="1351">
        <v>432.75064919999943</v>
      </c>
      <c r="AA93" s="1351">
        <v>406.37255999999979</v>
      </c>
      <c r="AB93" s="1351">
        <v>396.8586804000002</v>
      </c>
      <c r="AC93" s="1351">
        <v>399.82476340000017</v>
      </c>
      <c r="AD93" s="1351">
        <v>393.10302260000026</v>
      </c>
      <c r="AE93" s="1351">
        <v>416.83449290000027</v>
      </c>
      <c r="AF93" s="1351">
        <v>413.31943709999871</v>
      </c>
      <c r="AG93" s="1351">
        <v>406.46071739999928</v>
      </c>
      <c r="AH93" s="1351">
        <v>416.13549700000056</v>
      </c>
      <c r="AI93" s="1352">
        <v>4948.9513920999825</v>
      </c>
      <c r="AJ93" s="1325"/>
      <c r="AK93" s="1048"/>
      <c r="AL93" s="1048"/>
      <c r="AM93" s="1048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</row>
    <row r="94" spans="2:137" s="2" customFormat="1" ht="18.75" customHeight="1">
      <c r="B94" s="1011">
        <v>19</v>
      </c>
      <c r="C94" s="1007" t="s">
        <v>262</v>
      </c>
      <c r="D94" s="46" t="s">
        <v>44</v>
      </c>
      <c r="E94" s="80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6"/>
      <c r="Q94" s="303">
        <f>SUM(E94:P94)</f>
        <v>0</v>
      </c>
      <c r="R94" s="1164"/>
      <c r="S94" s="1160"/>
      <c r="T94" s="1048"/>
      <c r="U94" s="1348" t="s">
        <v>262</v>
      </c>
      <c r="V94" s="1349" t="s">
        <v>44</v>
      </c>
      <c r="W94" s="1325"/>
      <c r="X94" s="1325"/>
      <c r="Y94" s="1325"/>
      <c r="Z94" s="1325"/>
      <c r="AA94" s="1325"/>
      <c r="AB94" s="1325"/>
      <c r="AC94" s="1325"/>
      <c r="AD94" s="1325"/>
      <c r="AE94" s="1325"/>
      <c r="AF94" s="1325"/>
      <c r="AG94" s="1325"/>
      <c r="AH94" s="1325"/>
      <c r="AI94" s="1325"/>
      <c r="AJ94" s="1325"/>
      <c r="AK94" s="1048"/>
      <c r="AL94" s="1048"/>
      <c r="AM94" s="1048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</row>
    <row r="95" spans="2:137" s="2" customFormat="1" ht="18.75" customHeight="1">
      <c r="B95" s="1005"/>
      <c r="C95" s="1008"/>
      <c r="D95" s="47" t="s">
        <v>45</v>
      </c>
      <c r="E95" s="81">
        <v>0.18708630000000001</v>
      </c>
      <c r="F95" s="81">
        <v>0.13736039999999999</v>
      </c>
      <c r="G95" s="81">
        <v>0.102909</v>
      </c>
      <c r="H95" s="81">
        <v>0.1443432</v>
      </c>
      <c r="I95" s="81">
        <v>0.18261970000000005</v>
      </c>
      <c r="J95" s="81">
        <v>0.16998830000000001</v>
      </c>
      <c r="K95" s="81">
        <v>0.2027331</v>
      </c>
      <c r="L95" s="81">
        <v>0.19605629999999999</v>
      </c>
      <c r="M95" s="81">
        <v>0.12687290000000001</v>
      </c>
      <c r="N95" s="81">
        <v>0.14008090000000001</v>
      </c>
      <c r="O95" s="81">
        <v>0.13963500000000001</v>
      </c>
      <c r="P95" s="81">
        <v>0.14521139999999999</v>
      </c>
      <c r="Q95" s="72">
        <f>SUM(E95:P95)</f>
        <v>1.8748965</v>
      </c>
      <c r="R95" s="1164"/>
      <c r="S95" s="1160"/>
      <c r="T95" s="1048"/>
      <c r="U95" s="1348"/>
      <c r="V95" s="1344" t="s">
        <v>45</v>
      </c>
      <c r="W95" s="1345">
        <v>0.18708630000000001</v>
      </c>
      <c r="X95" s="1346">
        <v>0.13736039999999999</v>
      </c>
      <c r="Y95" s="1346">
        <v>0.102909</v>
      </c>
      <c r="Z95" s="1346">
        <v>0.1443432</v>
      </c>
      <c r="AA95" s="1346">
        <v>0.18261970000000005</v>
      </c>
      <c r="AB95" s="1346">
        <v>0.16998830000000001</v>
      </c>
      <c r="AC95" s="1346">
        <v>0.2027331</v>
      </c>
      <c r="AD95" s="1346">
        <v>0.19605629999999999</v>
      </c>
      <c r="AE95" s="1346">
        <v>0.12687290000000001</v>
      </c>
      <c r="AF95" s="1346">
        <v>0.14008090000000001</v>
      </c>
      <c r="AG95" s="1346">
        <v>0.13963500000000001</v>
      </c>
      <c r="AH95" s="1346">
        <v>0.14521139999999999</v>
      </c>
      <c r="AI95" s="1347">
        <v>1.8748965000000002</v>
      </c>
      <c r="AJ95" s="1325"/>
      <c r="AK95" s="1048"/>
      <c r="AL95" s="1048"/>
      <c r="AM95" s="1048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</row>
    <row r="96" spans="2:137" s="2" customFormat="1" ht="18.75" customHeight="1">
      <c r="B96" s="1005"/>
      <c r="C96" s="10"/>
      <c r="D96" s="47" t="s">
        <v>46</v>
      </c>
      <c r="E96" s="81">
        <v>30.30870579999997</v>
      </c>
      <c r="F96" s="81">
        <v>27.347694300000065</v>
      </c>
      <c r="G96" s="81">
        <v>30.527047799999991</v>
      </c>
      <c r="H96" s="81">
        <v>27.762653400000026</v>
      </c>
      <c r="I96" s="81">
        <v>28.590509900000018</v>
      </c>
      <c r="J96" s="81">
        <v>27.348829900000002</v>
      </c>
      <c r="K96" s="81">
        <v>27.670291200000037</v>
      </c>
      <c r="L96" s="81">
        <v>27.956368100000009</v>
      </c>
      <c r="M96" s="81">
        <v>28.013779999999993</v>
      </c>
      <c r="N96" s="81">
        <v>29.141492900000021</v>
      </c>
      <c r="O96" s="81">
        <v>29.19118019999998</v>
      </c>
      <c r="P96" s="81">
        <v>29.928163800000004</v>
      </c>
      <c r="Q96" s="72">
        <f>SUM(E96:P96)</f>
        <v>343.78671730000013</v>
      </c>
      <c r="R96" s="1164"/>
      <c r="S96" s="1160"/>
      <c r="T96" s="1048"/>
      <c r="U96" s="1343"/>
      <c r="V96" s="1344" t="s">
        <v>46</v>
      </c>
      <c r="W96" s="1345">
        <v>30.30870579999997</v>
      </c>
      <c r="X96" s="1346">
        <v>27.347694300000065</v>
      </c>
      <c r="Y96" s="1346">
        <v>30.527047799999991</v>
      </c>
      <c r="Z96" s="1346">
        <v>27.762653400000026</v>
      </c>
      <c r="AA96" s="1346">
        <v>28.590509900000018</v>
      </c>
      <c r="AB96" s="1346">
        <v>27.348829900000002</v>
      </c>
      <c r="AC96" s="1346">
        <v>27.670291200000037</v>
      </c>
      <c r="AD96" s="1346">
        <v>27.956368100000009</v>
      </c>
      <c r="AE96" s="1346">
        <v>28.013779999999993</v>
      </c>
      <c r="AF96" s="1346">
        <v>29.141492900000021</v>
      </c>
      <c r="AG96" s="1346">
        <v>29.19118019999998</v>
      </c>
      <c r="AH96" s="1346">
        <v>29.928163800000004</v>
      </c>
      <c r="AI96" s="1347">
        <v>343.78671729999996</v>
      </c>
      <c r="AJ96" s="1325"/>
      <c r="AK96" s="1048"/>
      <c r="AL96" s="1048"/>
      <c r="AM96" s="1048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2:137" s="2" customFormat="1" ht="18.75" customHeight="1">
      <c r="B97" s="1005"/>
      <c r="C97" s="10"/>
      <c r="D97" s="47" t="s">
        <v>47</v>
      </c>
      <c r="E97" s="1012">
        <v>94.230674599999702</v>
      </c>
      <c r="F97" s="1012">
        <v>86.218961599999759</v>
      </c>
      <c r="G97" s="1012">
        <v>96.022711300000296</v>
      </c>
      <c r="H97" s="1012">
        <v>91.846563399999553</v>
      </c>
      <c r="I97" s="1012">
        <v>93.226940399999918</v>
      </c>
      <c r="J97" s="1012">
        <v>89.964822699999715</v>
      </c>
      <c r="K97" s="1012">
        <v>92.316921699999554</v>
      </c>
      <c r="L97" s="1012">
        <v>92.737641599999947</v>
      </c>
      <c r="M97" s="1012">
        <v>90.772923100000185</v>
      </c>
      <c r="N97" s="1012">
        <v>93.519031900000869</v>
      </c>
      <c r="O97" s="1012">
        <v>92.219001899999611</v>
      </c>
      <c r="P97" s="1012">
        <v>98.303878200000355</v>
      </c>
      <c r="Q97" s="72">
        <f>SUM(E97:P97)</f>
        <v>1111.3800723999996</v>
      </c>
      <c r="R97" s="1164"/>
      <c r="S97" s="1160"/>
      <c r="T97" s="1048"/>
      <c r="U97" s="1343"/>
      <c r="V97" s="1344" t="s">
        <v>47</v>
      </c>
      <c r="W97" s="1345">
        <v>94.230674599999702</v>
      </c>
      <c r="X97" s="1346">
        <v>86.218961599999759</v>
      </c>
      <c r="Y97" s="1346">
        <v>96.022711300000296</v>
      </c>
      <c r="Z97" s="1346">
        <v>91.846563399999553</v>
      </c>
      <c r="AA97" s="1346">
        <v>93.226940399999918</v>
      </c>
      <c r="AB97" s="1346">
        <v>89.964822699999715</v>
      </c>
      <c r="AC97" s="1346">
        <v>92.316921699999554</v>
      </c>
      <c r="AD97" s="1346">
        <v>92.737641599999947</v>
      </c>
      <c r="AE97" s="1346">
        <v>90.772923100000185</v>
      </c>
      <c r="AF97" s="1346">
        <v>93.519031900000869</v>
      </c>
      <c r="AG97" s="1346">
        <v>92.219001899999611</v>
      </c>
      <c r="AH97" s="1346">
        <v>98.303878200000355</v>
      </c>
      <c r="AI97" s="1347">
        <v>1111.3800723999773</v>
      </c>
      <c r="AJ97" s="1325"/>
      <c r="AK97" s="1048"/>
      <c r="AL97" s="1048"/>
      <c r="AM97" s="1048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</row>
    <row r="98" spans="2:137" s="2" customFormat="1" ht="18.75" customHeight="1">
      <c r="B98" s="1006"/>
      <c r="C98" s="1009"/>
      <c r="D98" s="51" t="s">
        <v>48</v>
      </c>
      <c r="E98" s="87">
        <v>124.72646669999962</v>
      </c>
      <c r="F98" s="87">
        <v>113.70401629999917</v>
      </c>
      <c r="G98" s="87">
        <v>126.6526681000007</v>
      </c>
      <c r="H98" s="87">
        <v>119.75355999999933</v>
      </c>
      <c r="I98" s="87">
        <v>122.00007000000021</v>
      </c>
      <c r="J98" s="87">
        <v>117.4836408999999</v>
      </c>
      <c r="K98" s="87">
        <v>120.18994600000018</v>
      </c>
      <c r="L98" s="87">
        <v>120.89006599999996</v>
      </c>
      <c r="M98" s="87">
        <v>118.91357600000015</v>
      </c>
      <c r="N98" s="87">
        <v>122.80060569999952</v>
      </c>
      <c r="O98" s="87">
        <v>121.54981709999875</v>
      </c>
      <c r="P98" s="88">
        <v>128.3772534</v>
      </c>
      <c r="Q98" s="304">
        <f>+SUM(Q94:Q97)</f>
        <v>1457.0416861999997</v>
      </c>
      <c r="R98" s="1164"/>
      <c r="S98" s="1160"/>
      <c r="T98" s="1048"/>
      <c r="U98" s="1348"/>
      <c r="V98" s="1349" t="s">
        <v>48</v>
      </c>
      <c r="W98" s="1350">
        <v>124.72646669999962</v>
      </c>
      <c r="X98" s="1351">
        <v>113.70401629999917</v>
      </c>
      <c r="Y98" s="1351">
        <v>126.6526681000007</v>
      </c>
      <c r="Z98" s="1351">
        <v>119.75355999999933</v>
      </c>
      <c r="AA98" s="1351">
        <v>122.00007000000021</v>
      </c>
      <c r="AB98" s="1351">
        <v>117.4836408999999</v>
      </c>
      <c r="AC98" s="1351">
        <v>120.18994600000018</v>
      </c>
      <c r="AD98" s="1351">
        <v>120.89006599999996</v>
      </c>
      <c r="AE98" s="1351">
        <v>118.91357600000015</v>
      </c>
      <c r="AF98" s="1351">
        <v>122.80060569999952</v>
      </c>
      <c r="AG98" s="1351">
        <v>121.54981709999875</v>
      </c>
      <c r="AH98" s="1351">
        <v>128.3772534</v>
      </c>
      <c r="AI98" s="1352">
        <v>1457.041686199989</v>
      </c>
      <c r="AJ98" s="1325"/>
      <c r="AK98" s="1048"/>
      <c r="AL98" s="1048"/>
      <c r="AM98" s="104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</row>
    <row r="99" spans="2:137" s="2" customFormat="1" ht="18.75" customHeight="1">
      <c r="B99" s="1011">
        <v>20</v>
      </c>
      <c r="C99" s="10" t="s">
        <v>263</v>
      </c>
      <c r="D99" s="46" t="s">
        <v>44</v>
      </c>
      <c r="E99" s="80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6"/>
      <c r="Q99" s="303">
        <f>SUM(E99:P99)</f>
        <v>0</v>
      </c>
      <c r="R99" s="1164"/>
      <c r="S99" s="1160"/>
      <c r="T99" s="1048"/>
      <c r="U99" s="1348" t="s">
        <v>263</v>
      </c>
      <c r="V99" s="1349" t="s">
        <v>44</v>
      </c>
      <c r="W99" s="1325"/>
      <c r="X99" s="1325"/>
      <c r="Y99" s="1325"/>
      <c r="Z99" s="1325"/>
      <c r="AA99" s="1325"/>
      <c r="AB99" s="1325"/>
      <c r="AC99" s="1325"/>
      <c r="AD99" s="1325"/>
      <c r="AE99" s="1325"/>
      <c r="AF99" s="1325"/>
      <c r="AG99" s="1325"/>
      <c r="AH99" s="1325"/>
      <c r="AI99" s="1325"/>
      <c r="AJ99" s="1325"/>
      <c r="AK99" s="1048"/>
      <c r="AL99" s="1048"/>
      <c r="AM99" s="1048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</row>
    <row r="100" spans="2:137" s="2" customFormat="1" ht="18.75" customHeight="1">
      <c r="B100" s="1005"/>
      <c r="C100" s="10"/>
      <c r="D100" s="47" t="s">
        <v>45</v>
      </c>
      <c r="E100" s="1012"/>
      <c r="F100" s="1012"/>
      <c r="G100" s="1012"/>
      <c r="H100" s="1012"/>
      <c r="I100" s="1012"/>
      <c r="J100" s="1012"/>
      <c r="K100" s="1012"/>
      <c r="L100" s="1012"/>
      <c r="M100" s="1012"/>
      <c r="N100" s="1012"/>
      <c r="O100" s="1012"/>
      <c r="P100" s="1013"/>
      <c r="Q100" s="302">
        <f>SUM(E100:P100)</f>
        <v>0</v>
      </c>
      <c r="R100" s="1164"/>
      <c r="S100" s="1160"/>
      <c r="T100" s="1048"/>
      <c r="U100" s="1348"/>
      <c r="V100" s="1344" t="s">
        <v>45</v>
      </c>
      <c r="W100" s="1345"/>
      <c r="X100" s="1346"/>
      <c r="Y100" s="1346"/>
      <c r="Z100" s="1346"/>
      <c r="AA100" s="1346"/>
      <c r="AB100" s="1346"/>
      <c r="AC100" s="1346"/>
      <c r="AD100" s="1346"/>
      <c r="AE100" s="1346"/>
      <c r="AF100" s="1346"/>
      <c r="AG100" s="1346"/>
      <c r="AH100" s="1346"/>
      <c r="AI100" s="1347"/>
      <c r="AJ100" s="1325"/>
      <c r="AK100" s="1048"/>
      <c r="AL100" s="1048"/>
      <c r="AM100" s="1048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</row>
    <row r="101" spans="2:137" s="2" customFormat="1" ht="18.75" customHeight="1">
      <c r="B101" s="1005"/>
      <c r="C101" s="10"/>
      <c r="D101" s="47" t="s">
        <v>46</v>
      </c>
      <c r="E101" s="1012">
        <v>81.002881900000034</v>
      </c>
      <c r="F101" s="1012">
        <v>88.560173930000005</v>
      </c>
      <c r="G101" s="1012">
        <v>80.074497820000033</v>
      </c>
      <c r="H101" s="1012">
        <v>80.487800599999957</v>
      </c>
      <c r="I101" s="1012">
        <v>75.794018600000001</v>
      </c>
      <c r="J101" s="1012">
        <v>75.449677049999877</v>
      </c>
      <c r="K101" s="1012">
        <v>69.348850630000015</v>
      </c>
      <c r="L101" s="1012">
        <v>71.246809599999906</v>
      </c>
      <c r="M101" s="1012">
        <v>72.935191900000007</v>
      </c>
      <c r="N101" s="1012">
        <v>70.704963999999975</v>
      </c>
      <c r="O101" s="1012">
        <v>74.373585799999944</v>
      </c>
      <c r="P101" s="1012">
        <v>74.892289500000089</v>
      </c>
      <c r="Q101" s="72">
        <f>SUM(E101:P101)</f>
        <v>914.87074132999987</v>
      </c>
      <c r="R101" s="1164"/>
      <c r="S101" s="1160"/>
      <c r="T101" s="1048"/>
      <c r="U101" s="1348"/>
      <c r="V101" s="1344" t="s">
        <v>46</v>
      </c>
      <c r="W101" s="1345">
        <v>81.002881900000034</v>
      </c>
      <c r="X101" s="1346">
        <v>88.560173930000005</v>
      </c>
      <c r="Y101" s="1346">
        <v>80.074497820000033</v>
      </c>
      <c r="Z101" s="1346">
        <v>80.487800599999957</v>
      </c>
      <c r="AA101" s="1346">
        <v>75.794018600000001</v>
      </c>
      <c r="AB101" s="1346">
        <v>75.449677049999877</v>
      </c>
      <c r="AC101" s="1346">
        <v>69.348850630000015</v>
      </c>
      <c r="AD101" s="1346">
        <v>71.246809599999906</v>
      </c>
      <c r="AE101" s="1346">
        <v>72.935191900000007</v>
      </c>
      <c r="AF101" s="1346">
        <v>70.704963999999975</v>
      </c>
      <c r="AG101" s="1346">
        <v>74.373585799999944</v>
      </c>
      <c r="AH101" s="1346">
        <v>74.892289500000089</v>
      </c>
      <c r="AI101" s="1347">
        <v>914.87074132999578</v>
      </c>
      <c r="AJ101" s="1325"/>
      <c r="AK101" s="1048"/>
      <c r="AL101" s="1048"/>
      <c r="AM101" s="1048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</row>
    <row r="102" spans="2:137" s="2" customFormat="1" ht="18.75" customHeight="1">
      <c r="B102" s="1005"/>
      <c r="C102" s="10"/>
      <c r="D102" s="47" t="s">
        <v>47</v>
      </c>
      <c r="E102" s="1012">
        <v>377.39753885000067</v>
      </c>
      <c r="F102" s="1012">
        <v>393.83511380999948</v>
      </c>
      <c r="G102" s="1012">
        <v>394.34906111999993</v>
      </c>
      <c r="H102" s="1012">
        <v>387.26568502999919</v>
      </c>
      <c r="I102" s="1012">
        <v>372.37762160000113</v>
      </c>
      <c r="J102" s="1012">
        <v>371.68892504999803</v>
      </c>
      <c r="K102" s="1012">
        <v>364.43594780000012</v>
      </c>
      <c r="L102" s="1012">
        <v>371.20623790000002</v>
      </c>
      <c r="M102" s="1012">
        <v>380.95076979999885</v>
      </c>
      <c r="N102" s="1012">
        <v>380.11475639999912</v>
      </c>
      <c r="O102" s="1012">
        <v>386.71314519999993</v>
      </c>
      <c r="P102" s="1012">
        <v>390.54208739999882</v>
      </c>
      <c r="Q102" s="72">
        <f>SUM(E102:P102)</f>
        <v>4570.8768899599963</v>
      </c>
      <c r="R102" s="1164"/>
      <c r="S102" s="1160"/>
      <c r="T102" s="1048"/>
      <c r="U102" s="1343"/>
      <c r="V102" s="1344" t="s">
        <v>47</v>
      </c>
      <c r="W102" s="1345">
        <v>377.39753885000067</v>
      </c>
      <c r="X102" s="1346">
        <v>393.83511380999948</v>
      </c>
      <c r="Y102" s="1346">
        <v>394.34906111999993</v>
      </c>
      <c r="Z102" s="1346">
        <v>387.26568502999919</v>
      </c>
      <c r="AA102" s="1346">
        <v>372.37762160000113</v>
      </c>
      <c r="AB102" s="1346">
        <v>371.68892504999803</v>
      </c>
      <c r="AC102" s="1346">
        <v>364.43594780000012</v>
      </c>
      <c r="AD102" s="1346">
        <v>371.20623790000002</v>
      </c>
      <c r="AE102" s="1346">
        <v>380.95076979999885</v>
      </c>
      <c r="AF102" s="1346">
        <v>380.11475639999912</v>
      </c>
      <c r="AG102" s="1346">
        <v>386.71314519999993</v>
      </c>
      <c r="AH102" s="1346">
        <v>390.54208739999882</v>
      </c>
      <c r="AI102" s="1347">
        <v>4570.8768899599863</v>
      </c>
      <c r="AJ102" s="1325"/>
      <c r="AK102" s="1048"/>
      <c r="AL102" s="1048"/>
      <c r="AM102" s="1048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</row>
    <row r="103" spans="2:137" s="2" customFormat="1" ht="18.75" customHeight="1">
      <c r="B103" s="1006"/>
      <c r="C103" s="1009"/>
      <c r="D103" s="51" t="s">
        <v>48</v>
      </c>
      <c r="E103" s="87">
        <v>458.4004207499998</v>
      </c>
      <c r="F103" s="87">
        <v>482.39528773999893</v>
      </c>
      <c r="G103" s="87">
        <v>474.42355893999996</v>
      </c>
      <c r="H103" s="87">
        <v>467.75348562999949</v>
      </c>
      <c r="I103" s="87">
        <v>448.1716402000016</v>
      </c>
      <c r="J103" s="87">
        <v>447.13860210000092</v>
      </c>
      <c r="K103" s="87">
        <v>433.78479843000116</v>
      </c>
      <c r="L103" s="87">
        <v>442.45304749999968</v>
      </c>
      <c r="M103" s="87">
        <v>453.88596170000119</v>
      </c>
      <c r="N103" s="87">
        <v>450.81972039999829</v>
      </c>
      <c r="O103" s="87">
        <v>461.0867309999976</v>
      </c>
      <c r="P103" s="88">
        <v>465.43437690000144</v>
      </c>
      <c r="Q103" s="304">
        <f>+SUM(Q99:Q102)</f>
        <v>5485.7476312899962</v>
      </c>
      <c r="R103" s="1164"/>
      <c r="S103" s="1160"/>
      <c r="T103" s="1048"/>
      <c r="U103" s="1348"/>
      <c r="V103" s="1349" t="s">
        <v>48</v>
      </c>
      <c r="W103" s="1350">
        <v>458.4004207499998</v>
      </c>
      <c r="X103" s="1351">
        <v>482.39528773999893</v>
      </c>
      <c r="Y103" s="1351">
        <v>474.42355893999996</v>
      </c>
      <c r="Z103" s="1351">
        <v>467.75348562999949</v>
      </c>
      <c r="AA103" s="1351">
        <v>448.1716402000016</v>
      </c>
      <c r="AB103" s="1351">
        <v>447.13860210000092</v>
      </c>
      <c r="AC103" s="1351">
        <v>433.78479843000116</v>
      </c>
      <c r="AD103" s="1351">
        <v>442.45304749999968</v>
      </c>
      <c r="AE103" s="1351">
        <v>453.88596170000119</v>
      </c>
      <c r="AF103" s="1351">
        <v>450.81972039999829</v>
      </c>
      <c r="AG103" s="1351">
        <v>461.0867309999976</v>
      </c>
      <c r="AH103" s="1351">
        <v>465.43437690000144</v>
      </c>
      <c r="AI103" s="1352">
        <v>5485.7476312899717</v>
      </c>
      <c r="AJ103" s="1325"/>
      <c r="AK103" s="1048"/>
      <c r="AL103" s="1048"/>
      <c r="AM103" s="1048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</row>
    <row r="104" spans="2:137" s="2" customFormat="1" ht="18.75" customHeight="1">
      <c r="B104" s="1011">
        <v>21</v>
      </c>
      <c r="C104" s="10" t="s">
        <v>264</v>
      </c>
      <c r="D104" s="46" t="s">
        <v>44</v>
      </c>
      <c r="E104" s="80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6"/>
      <c r="Q104" s="303">
        <f>SUM(E104:P104)</f>
        <v>0</v>
      </c>
      <c r="R104" s="1164"/>
      <c r="S104" s="1160"/>
      <c r="T104" s="1048"/>
      <c r="U104" s="1348" t="s">
        <v>264</v>
      </c>
      <c r="V104" s="1349" t="s">
        <v>44</v>
      </c>
      <c r="W104" s="1325"/>
      <c r="X104" s="1325"/>
      <c r="Y104" s="1325"/>
      <c r="Z104" s="1325"/>
      <c r="AA104" s="1325"/>
      <c r="AB104" s="1325"/>
      <c r="AC104" s="1325"/>
      <c r="AD104" s="1325"/>
      <c r="AE104" s="1325"/>
      <c r="AF104" s="1325"/>
      <c r="AG104" s="1325"/>
      <c r="AH104" s="1325"/>
      <c r="AI104" s="1325"/>
      <c r="AJ104" s="1325"/>
      <c r="AK104" s="1048"/>
      <c r="AL104" s="1048"/>
      <c r="AM104" s="1048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</row>
    <row r="105" spans="2:137" s="2" customFormat="1" ht="18.75" customHeight="1">
      <c r="B105" s="1005"/>
      <c r="C105" s="10"/>
      <c r="D105" s="47" t="s">
        <v>45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2"/>
      <c r="Q105" s="302">
        <f>SUM(E105:P105)</f>
        <v>0</v>
      </c>
      <c r="R105" s="1164"/>
      <c r="S105" s="1160"/>
      <c r="T105" s="1048"/>
      <c r="U105" s="1348"/>
      <c r="V105" s="1344" t="s">
        <v>45</v>
      </c>
      <c r="W105" s="1345"/>
      <c r="X105" s="1346"/>
      <c r="Y105" s="1346"/>
      <c r="Z105" s="1346"/>
      <c r="AA105" s="1346"/>
      <c r="AB105" s="1346"/>
      <c r="AC105" s="1346"/>
      <c r="AD105" s="1346"/>
      <c r="AE105" s="1346"/>
      <c r="AF105" s="1346"/>
      <c r="AG105" s="1346"/>
      <c r="AH105" s="1346"/>
      <c r="AI105" s="1347"/>
      <c r="AJ105" s="1325"/>
      <c r="AK105" s="1048"/>
      <c r="AL105" s="1048"/>
      <c r="AM105" s="1048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</row>
    <row r="106" spans="2:137" s="2" customFormat="1" ht="18.75" customHeight="1">
      <c r="B106" s="1005"/>
      <c r="C106" s="10"/>
      <c r="D106" s="47" t="s">
        <v>46</v>
      </c>
      <c r="E106" s="1012">
        <v>0.55794170000000021</v>
      </c>
      <c r="F106" s="1012">
        <v>1.5143246999999995</v>
      </c>
      <c r="G106" s="1012">
        <v>1.4548987000000002</v>
      </c>
      <c r="H106" s="1012">
        <v>0.78631239999999991</v>
      </c>
      <c r="I106" s="1012">
        <v>0.87436799999999992</v>
      </c>
      <c r="J106" s="1012">
        <v>0.68026849999999983</v>
      </c>
      <c r="K106" s="1012">
        <v>0.43690910000000005</v>
      </c>
      <c r="L106" s="1012">
        <v>0.71429500000000012</v>
      </c>
      <c r="M106" s="1012">
        <v>2.3982334000000005</v>
      </c>
      <c r="N106" s="1012">
        <v>0.77855939999999979</v>
      </c>
      <c r="O106" s="1012">
        <v>1.0331893999999999</v>
      </c>
      <c r="P106" s="1012">
        <v>0.89165620000000012</v>
      </c>
      <c r="Q106" s="72">
        <f>SUM(E106:P106)</f>
        <v>12.120956499999997</v>
      </c>
      <c r="R106" s="1164"/>
      <c r="S106" s="1160"/>
      <c r="T106" s="1048"/>
      <c r="U106" s="1348"/>
      <c r="V106" s="1344" t="s">
        <v>46</v>
      </c>
      <c r="W106" s="1345">
        <v>0.55794170000000021</v>
      </c>
      <c r="X106" s="1346">
        <v>1.5143246999999995</v>
      </c>
      <c r="Y106" s="1346">
        <v>1.4548987000000002</v>
      </c>
      <c r="Z106" s="1346">
        <v>0.78631239999999991</v>
      </c>
      <c r="AA106" s="1346">
        <v>0.87436799999999992</v>
      </c>
      <c r="AB106" s="1346">
        <v>0.68026849999999983</v>
      </c>
      <c r="AC106" s="1346">
        <v>0.43690910000000005</v>
      </c>
      <c r="AD106" s="1346">
        <v>0.71429500000000012</v>
      </c>
      <c r="AE106" s="1346">
        <v>2.3982334000000005</v>
      </c>
      <c r="AF106" s="1346">
        <v>0.77855939999999979</v>
      </c>
      <c r="AG106" s="1346">
        <v>1.0331893999999999</v>
      </c>
      <c r="AH106" s="1346">
        <v>0.89165620000000012</v>
      </c>
      <c r="AI106" s="1347">
        <v>12.120956499999993</v>
      </c>
      <c r="AJ106" s="1325"/>
      <c r="AK106" s="1048"/>
      <c r="AL106" s="1048"/>
      <c r="AM106" s="1048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</row>
    <row r="107" spans="2:137" s="2" customFormat="1" ht="18.75" customHeight="1">
      <c r="B107" s="1005"/>
      <c r="C107" s="10"/>
      <c r="D107" s="47" t="s">
        <v>47</v>
      </c>
      <c r="E107" s="1012">
        <v>0.98424520000000104</v>
      </c>
      <c r="F107" s="1012">
        <v>0.9826765999999999</v>
      </c>
      <c r="G107" s="1012">
        <v>1.0139912999999989</v>
      </c>
      <c r="H107" s="1012">
        <v>1.0387493999999999</v>
      </c>
      <c r="I107" s="1012">
        <v>0.94955790000000007</v>
      </c>
      <c r="J107" s="1012">
        <v>0.90395480000000072</v>
      </c>
      <c r="K107" s="1012">
        <v>0.94370039999999955</v>
      </c>
      <c r="L107" s="1012">
        <v>0.90091390000000005</v>
      </c>
      <c r="M107" s="1012">
        <v>1.0059327000000007</v>
      </c>
      <c r="N107" s="1012">
        <v>0.96113430000000011</v>
      </c>
      <c r="O107" s="1012">
        <v>0.99809289999999939</v>
      </c>
      <c r="P107" s="1012">
        <v>1.1642034999999997</v>
      </c>
      <c r="Q107" s="72">
        <f>SUM(E107:P107)</f>
        <v>11.847152899999999</v>
      </c>
      <c r="R107" s="1164"/>
      <c r="S107" s="1160"/>
      <c r="T107" s="1048"/>
      <c r="U107" s="1343"/>
      <c r="V107" s="1344" t="s">
        <v>47</v>
      </c>
      <c r="W107" s="1345">
        <v>0.98424520000000104</v>
      </c>
      <c r="X107" s="1346">
        <v>0.9826765999999999</v>
      </c>
      <c r="Y107" s="1346">
        <v>1.0139912999999989</v>
      </c>
      <c r="Z107" s="1346">
        <v>1.0387493999999999</v>
      </c>
      <c r="AA107" s="1346">
        <v>0.94955790000000007</v>
      </c>
      <c r="AB107" s="1346">
        <v>0.90395480000000072</v>
      </c>
      <c r="AC107" s="1346">
        <v>0.94370039999999955</v>
      </c>
      <c r="AD107" s="1346">
        <v>0.90091390000000005</v>
      </c>
      <c r="AE107" s="1346">
        <v>1.0059327000000007</v>
      </c>
      <c r="AF107" s="1346">
        <v>0.96113430000000011</v>
      </c>
      <c r="AG107" s="1346">
        <v>0.99809289999999939</v>
      </c>
      <c r="AH107" s="1346">
        <v>1.1642034999999997</v>
      </c>
      <c r="AI107" s="1347">
        <v>11.847152900000005</v>
      </c>
      <c r="AJ107" s="1325"/>
      <c r="AK107" s="1048"/>
      <c r="AL107" s="1048"/>
      <c r="AM107" s="1048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</row>
    <row r="108" spans="2:137" s="2" customFormat="1" ht="18.75" customHeight="1">
      <c r="B108" s="1006"/>
      <c r="C108" s="1009"/>
      <c r="D108" s="51" t="s">
        <v>48</v>
      </c>
      <c r="E108" s="87">
        <v>1.5421869000000015</v>
      </c>
      <c r="F108" s="87">
        <v>2.4970013000000004</v>
      </c>
      <c r="G108" s="87">
        <v>2.4688900000000014</v>
      </c>
      <c r="H108" s="87">
        <v>1.8250617999999996</v>
      </c>
      <c r="I108" s="87">
        <v>1.8239258999999994</v>
      </c>
      <c r="J108" s="87">
        <v>1.5842233000000006</v>
      </c>
      <c r="K108" s="87">
        <v>1.3806095000000005</v>
      </c>
      <c r="L108" s="87">
        <v>1.6152088999999983</v>
      </c>
      <c r="M108" s="87">
        <v>3.4041660999999985</v>
      </c>
      <c r="N108" s="87">
        <v>1.7396937000000012</v>
      </c>
      <c r="O108" s="87">
        <v>2.0312822999999978</v>
      </c>
      <c r="P108" s="88">
        <v>2.0558596999999996</v>
      </c>
      <c r="Q108" s="304">
        <f>+SUM(Q104:Q107)</f>
        <v>23.968109399999996</v>
      </c>
      <c r="R108" s="1164"/>
      <c r="S108" s="1160"/>
      <c r="T108" s="1048"/>
      <c r="U108" s="1348"/>
      <c r="V108" s="1349" t="s">
        <v>48</v>
      </c>
      <c r="W108" s="1350">
        <v>1.5421869000000015</v>
      </c>
      <c r="X108" s="1351">
        <v>2.4970013000000004</v>
      </c>
      <c r="Y108" s="1351">
        <v>2.4688900000000014</v>
      </c>
      <c r="Z108" s="1351">
        <v>1.8250617999999996</v>
      </c>
      <c r="AA108" s="1351">
        <v>1.8239258999999994</v>
      </c>
      <c r="AB108" s="1351">
        <v>1.5842233000000006</v>
      </c>
      <c r="AC108" s="1351">
        <v>1.3806095000000005</v>
      </c>
      <c r="AD108" s="1351">
        <v>1.6152088999999983</v>
      </c>
      <c r="AE108" s="1351">
        <v>3.4041660999999985</v>
      </c>
      <c r="AF108" s="1351">
        <v>1.7396937000000012</v>
      </c>
      <c r="AG108" s="1351">
        <v>2.0312822999999978</v>
      </c>
      <c r="AH108" s="1351">
        <v>2.0558596999999996</v>
      </c>
      <c r="AI108" s="1352">
        <v>23.968109399999939</v>
      </c>
      <c r="AJ108" s="1325"/>
      <c r="AK108" s="1048"/>
      <c r="AL108" s="1048"/>
      <c r="AM108" s="104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</row>
    <row r="109" spans="2:137" s="2" customFormat="1" ht="18.75" customHeight="1">
      <c r="B109" s="1011">
        <v>22</v>
      </c>
      <c r="C109" s="10" t="s">
        <v>30</v>
      </c>
      <c r="D109" s="46" t="s">
        <v>44</v>
      </c>
      <c r="E109" s="80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6"/>
      <c r="Q109" s="303">
        <f>SUM(E109:P109)</f>
        <v>0</v>
      </c>
      <c r="R109" s="1164"/>
      <c r="S109" s="1160"/>
      <c r="T109" s="1048"/>
      <c r="U109" s="1348" t="s">
        <v>30</v>
      </c>
      <c r="V109" s="1349" t="s">
        <v>44</v>
      </c>
      <c r="W109" s="1325"/>
      <c r="X109" s="1325"/>
      <c r="Y109" s="1325"/>
      <c r="Z109" s="1325"/>
      <c r="AA109" s="1325"/>
      <c r="AB109" s="1325"/>
      <c r="AC109" s="1325"/>
      <c r="AD109" s="1325"/>
      <c r="AE109" s="1325"/>
      <c r="AF109" s="1325"/>
      <c r="AG109" s="1325"/>
      <c r="AH109" s="1325"/>
      <c r="AI109" s="1325"/>
      <c r="AJ109" s="1325"/>
      <c r="AK109" s="1048"/>
      <c r="AL109" s="1048"/>
      <c r="AM109" s="1048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</row>
    <row r="110" spans="2:137" s="2" customFormat="1" ht="18.75" customHeight="1">
      <c r="B110" s="1005"/>
      <c r="C110" s="10"/>
      <c r="D110" s="47" t="s">
        <v>45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2"/>
      <c r="Q110" s="302">
        <f>SUM(E110:P110)</f>
        <v>0</v>
      </c>
      <c r="R110" s="1164"/>
      <c r="S110" s="1160"/>
      <c r="T110" s="1048"/>
      <c r="U110" s="1348"/>
      <c r="V110" s="1344" t="s">
        <v>45</v>
      </c>
      <c r="W110" s="1345"/>
      <c r="X110" s="1346"/>
      <c r="Y110" s="1346"/>
      <c r="Z110" s="1346"/>
      <c r="AA110" s="1346"/>
      <c r="AB110" s="1346"/>
      <c r="AC110" s="1346"/>
      <c r="AD110" s="1346"/>
      <c r="AE110" s="1346"/>
      <c r="AF110" s="1346"/>
      <c r="AG110" s="1346"/>
      <c r="AH110" s="1346"/>
      <c r="AI110" s="1347"/>
      <c r="AJ110" s="1325"/>
      <c r="AK110" s="1048"/>
      <c r="AL110" s="1048"/>
      <c r="AM110" s="1048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</row>
    <row r="111" spans="2:137" s="2" customFormat="1" ht="18.75" customHeight="1">
      <c r="B111" s="1005"/>
      <c r="C111" s="10"/>
      <c r="D111" s="47" t="s">
        <v>46</v>
      </c>
      <c r="E111" s="1012">
        <v>0.38696090000000005</v>
      </c>
      <c r="F111" s="1012">
        <v>0.33070900000000003</v>
      </c>
      <c r="G111" s="1012">
        <v>0.40977950000000002</v>
      </c>
      <c r="H111" s="1012">
        <v>0.35230459999999997</v>
      </c>
      <c r="I111" s="1012">
        <v>0.31891419999999998</v>
      </c>
      <c r="J111" s="1012">
        <v>0.34701909999999997</v>
      </c>
      <c r="K111" s="1012">
        <v>0.3536243</v>
      </c>
      <c r="L111" s="1012">
        <v>0.31548309999999996</v>
      </c>
      <c r="M111" s="1012">
        <v>0.27580719999999997</v>
      </c>
      <c r="N111" s="1012">
        <v>0.16750849999999998</v>
      </c>
      <c r="O111" s="1012">
        <v>0.18928519999999999</v>
      </c>
      <c r="P111" s="1012">
        <v>0.18175159999999999</v>
      </c>
      <c r="Q111" s="317">
        <f>SUM(E111:P111)</f>
        <v>3.6291471999999998</v>
      </c>
      <c r="R111" s="1164"/>
      <c r="S111" s="1160"/>
      <c r="T111" s="1048"/>
      <c r="U111" s="1348"/>
      <c r="V111" s="1344" t="s">
        <v>46</v>
      </c>
      <c r="W111" s="1345">
        <v>0.38696090000000005</v>
      </c>
      <c r="X111" s="1346">
        <v>0.33070900000000003</v>
      </c>
      <c r="Y111" s="1346">
        <v>0.40977950000000002</v>
      </c>
      <c r="Z111" s="1346">
        <v>0.35230459999999997</v>
      </c>
      <c r="AA111" s="1346">
        <v>0.31891419999999998</v>
      </c>
      <c r="AB111" s="1346">
        <v>0.34701909999999997</v>
      </c>
      <c r="AC111" s="1346">
        <v>0.3536243</v>
      </c>
      <c r="AD111" s="1346">
        <v>0.31548309999999996</v>
      </c>
      <c r="AE111" s="1346">
        <v>0.27580719999999997</v>
      </c>
      <c r="AF111" s="1346">
        <v>0.16750849999999998</v>
      </c>
      <c r="AG111" s="1346">
        <v>0.18928519999999999</v>
      </c>
      <c r="AH111" s="1346">
        <v>0.18175159999999999</v>
      </c>
      <c r="AI111" s="1347">
        <v>3.6291472000000011</v>
      </c>
      <c r="AJ111" s="1325"/>
      <c r="AK111" s="1048"/>
      <c r="AL111" s="1048"/>
      <c r="AM111" s="1048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</row>
    <row r="112" spans="2:137" s="2" customFormat="1" ht="18.75" customHeight="1">
      <c r="B112" s="1005"/>
      <c r="C112" s="10"/>
      <c r="D112" s="47" t="s">
        <v>47</v>
      </c>
      <c r="E112" s="1012">
        <v>0.76816149999999983</v>
      </c>
      <c r="F112" s="1012">
        <v>0.68491210000000002</v>
      </c>
      <c r="G112" s="1012">
        <v>0.76544000000000001</v>
      </c>
      <c r="H112" s="1012">
        <v>0.75126009999999988</v>
      </c>
      <c r="I112" s="1012">
        <v>0.77082670000000009</v>
      </c>
      <c r="J112" s="1012">
        <v>0.75307099999999993</v>
      </c>
      <c r="K112" s="1012">
        <v>0.77977549999999995</v>
      </c>
      <c r="L112" s="1012">
        <v>0.78506449999999983</v>
      </c>
      <c r="M112" s="1012">
        <v>0.78327259999999999</v>
      </c>
      <c r="N112" s="1012">
        <v>0.80375049999999992</v>
      </c>
      <c r="O112" s="1012">
        <v>0.79022559999999986</v>
      </c>
      <c r="P112" s="1012">
        <v>0.82153119999999991</v>
      </c>
      <c r="Q112" s="317">
        <f>SUM(E112:P112)</f>
        <v>9.2572912999999986</v>
      </c>
      <c r="R112" s="1164"/>
      <c r="S112" s="1160"/>
      <c r="T112" s="1048"/>
      <c r="U112" s="1343"/>
      <c r="V112" s="1344" t="s">
        <v>47</v>
      </c>
      <c r="W112" s="1345">
        <v>0.76816149999999983</v>
      </c>
      <c r="X112" s="1346">
        <v>0.68491210000000002</v>
      </c>
      <c r="Y112" s="1346">
        <v>0.76544000000000001</v>
      </c>
      <c r="Z112" s="1346">
        <v>0.75126009999999988</v>
      </c>
      <c r="AA112" s="1346">
        <v>0.77082670000000009</v>
      </c>
      <c r="AB112" s="1346">
        <v>0.75307099999999993</v>
      </c>
      <c r="AC112" s="1346">
        <v>0.77977549999999995</v>
      </c>
      <c r="AD112" s="1346">
        <v>0.78506449999999983</v>
      </c>
      <c r="AE112" s="1346">
        <v>0.78327259999999999</v>
      </c>
      <c r="AF112" s="1346">
        <v>0.80375049999999992</v>
      </c>
      <c r="AG112" s="1346">
        <v>0.79022559999999986</v>
      </c>
      <c r="AH112" s="1346">
        <v>0.82153119999999991</v>
      </c>
      <c r="AI112" s="1347">
        <v>9.2572913000000057</v>
      </c>
      <c r="AJ112" s="1325"/>
      <c r="AK112" s="1048"/>
      <c r="AL112" s="1048"/>
      <c r="AM112" s="1048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1:137" s="2" customFormat="1" ht="18.75" customHeight="1">
      <c r="B113" s="1006"/>
      <c r="C113" s="1009"/>
      <c r="D113" s="51" t="s">
        <v>48</v>
      </c>
      <c r="E113" s="87">
        <v>1.1551223999999998</v>
      </c>
      <c r="F113" s="87">
        <v>1.0156210999999999</v>
      </c>
      <c r="G113" s="87">
        <v>1.1752195000000003</v>
      </c>
      <c r="H113" s="87">
        <v>1.1035647000000002</v>
      </c>
      <c r="I113" s="87">
        <v>1.0897409000000005</v>
      </c>
      <c r="J113" s="87">
        <v>1.1000901000000003</v>
      </c>
      <c r="K113" s="87">
        <v>1.1333997999999998</v>
      </c>
      <c r="L113" s="87">
        <v>1.1005475999999998</v>
      </c>
      <c r="M113" s="87">
        <v>1.0590798000000001</v>
      </c>
      <c r="N113" s="87">
        <v>0.97125900000000032</v>
      </c>
      <c r="O113" s="87">
        <v>0.97951080000000013</v>
      </c>
      <c r="P113" s="88">
        <v>1.0032828</v>
      </c>
      <c r="Q113" s="316">
        <f>+SUM(Q109:Q112)</f>
        <v>12.886438499999999</v>
      </c>
      <c r="R113" s="1164"/>
      <c r="S113" s="1160"/>
      <c r="T113" s="1048"/>
      <c r="U113" s="1348"/>
      <c r="V113" s="1349" t="s">
        <v>48</v>
      </c>
      <c r="W113" s="1350">
        <v>1.1551223999999998</v>
      </c>
      <c r="X113" s="1351">
        <v>1.0156210999999999</v>
      </c>
      <c r="Y113" s="1351">
        <v>1.1752195000000003</v>
      </c>
      <c r="Z113" s="1351">
        <v>1.1035647000000002</v>
      </c>
      <c r="AA113" s="1351">
        <v>1.0897409000000005</v>
      </c>
      <c r="AB113" s="1351">
        <v>1.1000901000000003</v>
      </c>
      <c r="AC113" s="1351">
        <v>1.1333997999999998</v>
      </c>
      <c r="AD113" s="1351">
        <v>1.1005475999999998</v>
      </c>
      <c r="AE113" s="1351">
        <v>1.0590798000000001</v>
      </c>
      <c r="AF113" s="1351">
        <v>0.97125900000000032</v>
      </c>
      <c r="AG113" s="1351">
        <v>0.97951080000000013</v>
      </c>
      <c r="AH113" s="1351">
        <v>1.0032828</v>
      </c>
      <c r="AI113" s="1352">
        <v>12.886438499999969</v>
      </c>
      <c r="AJ113" s="1325"/>
      <c r="AK113" s="1048"/>
      <c r="AL113" s="1048"/>
      <c r="AM113" s="1048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</row>
    <row r="114" spans="1:137" s="2" customFormat="1" ht="18.75" customHeight="1">
      <c r="B114" s="1011">
        <v>23</v>
      </c>
      <c r="C114" s="10" t="s">
        <v>32</v>
      </c>
      <c r="D114" s="46" t="s">
        <v>44</v>
      </c>
      <c r="E114" s="80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6"/>
      <c r="Q114" s="303">
        <f>SUM(E114:P114)</f>
        <v>0</v>
      </c>
      <c r="R114" s="1164"/>
      <c r="S114" s="1160"/>
      <c r="T114" s="1048"/>
      <c r="U114" s="1348" t="s">
        <v>32</v>
      </c>
      <c r="V114" s="1349" t="s">
        <v>44</v>
      </c>
      <c r="W114" s="1325"/>
      <c r="X114" s="1325"/>
      <c r="Y114" s="1325"/>
      <c r="Z114" s="1325"/>
      <c r="AA114" s="1325"/>
      <c r="AB114" s="1325"/>
      <c r="AC114" s="1325"/>
      <c r="AD114" s="1325"/>
      <c r="AE114" s="1325"/>
      <c r="AF114" s="1325"/>
      <c r="AG114" s="1325"/>
      <c r="AH114" s="1325"/>
      <c r="AI114" s="1325"/>
      <c r="AJ114" s="1325"/>
      <c r="AK114" s="1048"/>
      <c r="AL114" s="1048"/>
      <c r="AM114" s="1048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</row>
    <row r="115" spans="1:137" s="2" customFormat="1" ht="18.75" customHeight="1">
      <c r="B115" s="1005"/>
      <c r="C115" s="10"/>
      <c r="D115" s="47" t="s">
        <v>45</v>
      </c>
      <c r="E115" s="81">
        <v>6.1482000000000002E-2</v>
      </c>
      <c r="F115" s="81">
        <v>5.6112000000000002E-2</v>
      </c>
      <c r="G115" s="81">
        <v>6.9072999999999996E-2</v>
      </c>
      <c r="H115" s="81">
        <v>7.0217000000000002E-2</v>
      </c>
      <c r="I115" s="81">
        <v>7.3252999999999999E-2</v>
      </c>
      <c r="J115" s="81">
        <v>7.6939999999999995E-2</v>
      </c>
      <c r="K115" s="81">
        <v>7.4663999999999994E-2</v>
      </c>
      <c r="L115" s="81">
        <v>7.2215000000000001E-2</v>
      </c>
      <c r="M115" s="81">
        <v>6.4763000000000001E-2</v>
      </c>
      <c r="N115" s="81">
        <v>6.7176E-2</v>
      </c>
      <c r="O115" s="81">
        <v>6.0319999999999999E-2</v>
      </c>
      <c r="P115" s="81">
        <v>6.1467000000000001E-2</v>
      </c>
      <c r="Q115" s="72">
        <f>SUM(E115:P115)</f>
        <v>0.80768200000000012</v>
      </c>
      <c r="R115" s="1164"/>
      <c r="S115" s="1160"/>
      <c r="T115" s="1146"/>
      <c r="U115" s="1348"/>
      <c r="V115" s="1344" t="s">
        <v>45</v>
      </c>
      <c r="W115" s="1345">
        <v>6.1482000000000002E-2</v>
      </c>
      <c r="X115" s="1346">
        <v>5.6112000000000002E-2</v>
      </c>
      <c r="Y115" s="1346">
        <v>6.9072999999999996E-2</v>
      </c>
      <c r="Z115" s="1346">
        <v>7.0217000000000002E-2</v>
      </c>
      <c r="AA115" s="1346">
        <v>7.3252999999999999E-2</v>
      </c>
      <c r="AB115" s="1346">
        <v>7.6939999999999995E-2</v>
      </c>
      <c r="AC115" s="1346">
        <v>7.4663999999999994E-2</v>
      </c>
      <c r="AD115" s="1346">
        <v>7.2215000000000001E-2</v>
      </c>
      <c r="AE115" s="1346">
        <v>6.4763000000000001E-2</v>
      </c>
      <c r="AF115" s="1346">
        <v>6.7176E-2</v>
      </c>
      <c r="AG115" s="1346">
        <v>6.0319999999999999E-2</v>
      </c>
      <c r="AH115" s="1346">
        <v>6.1467000000000001E-2</v>
      </c>
      <c r="AI115" s="1347">
        <v>0.80768200000000001</v>
      </c>
      <c r="AJ115" s="1325"/>
      <c r="AK115" s="1048"/>
      <c r="AL115" s="1048"/>
      <c r="AM115" s="1048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</row>
    <row r="116" spans="1:137" s="2" customFormat="1" ht="18.75" customHeight="1">
      <c r="B116" s="1005"/>
      <c r="C116" s="10"/>
      <c r="D116" s="47" t="s">
        <v>46</v>
      </c>
      <c r="E116" s="1012">
        <v>11.143100800000004</v>
      </c>
      <c r="F116" s="1012">
        <v>10.010843999999986</v>
      </c>
      <c r="G116" s="1012">
        <v>11.024443999999987</v>
      </c>
      <c r="H116" s="1012">
        <v>10.344132299999988</v>
      </c>
      <c r="I116" s="1012">
        <v>10.704131699999992</v>
      </c>
      <c r="J116" s="1012">
        <v>10.621650999999986</v>
      </c>
      <c r="K116" s="1012">
        <v>10.034719200000008</v>
      </c>
      <c r="L116" s="1012">
        <v>10.313773500000003</v>
      </c>
      <c r="M116" s="1012">
        <v>10.205284799999998</v>
      </c>
      <c r="N116" s="1012">
        <v>10.514932600000009</v>
      </c>
      <c r="O116" s="1012">
        <v>10.530673799999997</v>
      </c>
      <c r="P116" s="1012">
        <v>9.9839768999999947</v>
      </c>
      <c r="Q116" s="72">
        <f>SUM(E116:P116)</f>
        <v>125.43166459999995</v>
      </c>
      <c r="R116" s="1164"/>
      <c r="S116" s="1160"/>
      <c r="T116" s="1162"/>
      <c r="U116" s="1343"/>
      <c r="V116" s="1344" t="s">
        <v>46</v>
      </c>
      <c r="W116" s="1345">
        <v>11.143100800000004</v>
      </c>
      <c r="X116" s="1346">
        <v>10.010843999999986</v>
      </c>
      <c r="Y116" s="1346">
        <v>11.024443999999987</v>
      </c>
      <c r="Z116" s="1346">
        <v>10.344132299999988</v>
      </c>
      <c r="AA116" s="1346">
        <v>10.704131699999992</v>
      </c>
      <c r="AB116" s="1346">
        <v>10.621650999999986</v>
      </c>
      <c r="AC116" s="1346">
        <v>10.034719200000008</v>
      </c>
      <c r="AD116" s="1346">
        <v>10.313773500000003</v>
      </c>
      <c r="AE116" s="1346">
        <v>10.205284799999998</v>
      </c>
      <c r="AF116" s="1346">
        <v>10.514932600000009</v>
      </c>
      <c r="AG116" s="1346">
        <v>10.530673799999997</v>
      </c>
      <c r="AH116" s="1346">
        <v>9.9839768999999947</v>
      </c>
      <c r="AI116" s="1347">
        <v>125.43166459999949</v>
      </c>
      <c r="AJ116" s="1325"/>
      <c r="AK116" s="1048"/>
      <c r="AL116" s="1048"/>
      <c r="AM116" s="1048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</row>
    <row r="117" spans="1:137" s="2" customFormat="1" ht="18.75" customHeight="1">
      <c r="B117" s="1005"/>
      <c r="C117" s="10"/>
      <c r="D117" s="47" t="s">
        <v>47</v>
      </c>
      <c r="E117" s="1012">
        <v>62.111890500000044</v>
      </c>
      <c r="F117" s="1012">
        <v>56.353972599999928</v>
      </c>
      <c r="G117" s="1012">
        <v>62.958176300000289</v>
      </c>
      <c r="H117" s="1012">
        <v>60.10881690000015</v>
      </c>
      <c r="I117" s="1012">
        <v>62.842390300000027</v>
      </c>
      <c r="J117" s="1012">
        <v>60.443614700000104</v>
      </c>
      <c r="K117" s="1012">
        <v>62.625572199999844</v>
      </c>
      <c r="L117" s="1012">
        <v>62.28283899999964</v>
      </c>
      <c r="M117" s="1012">
        <v>60.443953700000122</v>
      </c>
      <c r="N117" s="1012">
        <v>63.435765400000065</v>
      </c>
      <c r="O117" s="1012">
        <v>60.592782400000061</v>
      </c>
      <c r="P117" s="1012">
        <v>65.407182499999806</v>
      </c>
      <c r="Q117" s="72">
        <f>SUM(E117:P117)</f>
        <v>739.60695650000002</v>
      </c>
      <c r="R117" s="1164"/>
      <c r="S117" s="1160"/>
      <c r="T117" s="1162"/>
      <c r="U117" s="1343"/>
      <c r="V117" s="1344" t="s">
        <v>47</v>
      </c>
      <c r="W117" s="1345">
        <v>62.111890500000044</v>
      </c>
      <c r="X117" s="1346">
        <v>56.353972599999928</v>
      </c>
      <c r="Y117" s="1346">
        <v>62.958176300000289</v>
      </c>
      <c r="Z117" s="1346">
        <v>60.10881690000015</v>
      </c>
      <c r="AA117" s="1346">
        <v>62.842390300000027</v>
      </c>
      <c r="AB117" s="1346">
        <v>60.443614700000104</v>
      </c>
      <c r="AC117" s="1346">
        <v>62.625572199999844</v>
      </c>
      <c r="AD117" s="1346">
        <v>62.28283899999964</v>
      </c>
      <c r="AE117" s="1346">
        <v>60.443953700000122</v>
      </c>
      <c r="AF117" s="1346">
        <v>63.435765400000065</v>
      </c>
      <c r="AG117" s="1346">
        <v>60.592782400000061</v>
      </c>
      <c r="AH117" s="1346">
        <v>65.407182499999806</v>
      </c>
      <c r="AI117" s="1347">
        <v>739.60695649999673</v>
      </c>
      <c r="AJ117" s="1325"/>
      <c r="AK117" s="1048"/>
      <c r="AL117" s="1048"/>
      <c r="AM117" s="1048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</row>
    <row r="118" spans="1:137" s="2" customFormat="1" ht="18.75" customHeight="1" thickBot="1">
      <c r="B118" s="90"/>
      <c r="C118" s="1010"/>
      <c r="D118" s="387" t="s">
        <v>48</v>
      </c>
      <c r="E118" s="321">
        <v>73.316473300000084</v>
      </c>
      <c r="F118" s="321">
        <v>66.420928599999968</v>
      </c>
      <c r="G118" s="321">
        <v>74.051693300000039</v>
      </c>
      <c r="H118" s="321">
        <v>70.523166200000205</v>
      </c>
      <c r="I118" s="321">
        <v>73.619774999999876</v>
      </c>
      <c r="J118" s="321">
        <v>71.142205699999863</v>
      </c>
      <c r="K118" s="321">
        <v>72.73495539999999</v>
      </c>
      <c r="L118" s="321">
        <v>72.668827500000248</v>
      </c>
      <c r="M118" s="321">
        <v>70.714001500000094</v>
      </c>
      <c r="N118" s="321">
        <v>74.017873999999665</v>
      </c>
      <c r="O118" s="321">
        <v>71.183776200000338</v>
      </c>
      <c r="P118" s="388">
        <v>75.452626399999971</v>
      </c>
      <c r="Q118" s="322">
        <f>+SUM(Q114:Q117)</f>
        <v>865.8463031</v>
      </c>
      <c r="R118" s="1164"/>
      <c r="S118" s="1160"/>
      <c r="T118" s="1162"/>
      <c r="U118" s="1348"/>
      <c r="V118" s="1349" t="s">
        <v>48</v>
      </c>
      <c r="W118" s="1350">
        <v>73.316473300000084</v>
      </c>
      <c r="X118" s="1351">
        <v>66.420928599999968</v>
      </c>
      <c r="Y118" s="1351">
        <v>74.051693300000039</v>
      </c>
      <c r="Z118" s="1351">
        <v>70.523166200000205</v>
      </c>
      <c r="AA118" s="1351">
        <v>73.619774999999876</v>
      </c>
      <c r="AB118" s="1351">
        <v>71.142205699999863</v>
      </c>
      <c r="AC118" s="1351">
        <v>72.73495539999999</v>
      </c>
      <c r="AD118" s="1351">
        <v>72.668827500000248</v>
      </c>
      <c r="AE118" s="1351">
        <v>70.714001500000094</v>
      </c>
      <c r="AF118" s="1351">
        <v>74.017873999999665</v>
      </c>
      <c r="AG118" s="1351">
        <v>71.183776200000338</v>
      </c>
      <c r="AH118" s="1351">
        <v>75.452626399999971</v>
      </c>
      <c r="AI118" s="1352">
        <v>865.84630309999591</v>
      </c>
      <c r="AJ118" s="1325"/>
      <c r="AK118" s="1048"/>
      <c r="AL118" s="1048"/>
      <c r="AM118" s="104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</row>
    <row r="119" spans="1:137" s="2" customFormat="1" ht="18.75" customHeight="1" thickBot="1">
      <c r="B119" s="9"/>
      <c r="C119" s="5"/>
      <c r="D119" s="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91"/>
      <c r="Q119" s="34"/>
      <c r="R119" s="1164"/>
      <c r="S119" s="1160"/>
      <c r="T119" s="1165"/>
      <c r="U119" s="1348" t="s">
        <v>48</v>
      </c>
      <c r="V119" s="1344" t="s">
        <v>44</v>
      </c>
      <c r="W119" s="1345">
        <v>0.113138</v>
      </c>
      <c r="X119" s="1346">
        <v>0.103423</v>
      </c>
      <c r="Y119" s="1346">
        <v>0.123379</v>
      </c>
      <c r="Z119" s="1346">
        <v>0.11291900000000001</v>
      </c>
      <c r="AA119" s="1346">
        <v>0.14451</v>
      </c>
      <c r="AB119" s="1346">
        <v>0.15276500000000001</v>
      </c>
      <c r="AC119" s="1346">
        <v>0.163248</v>
      </c>
      <c r="AD119" s="1346">
        <v>0.17172799999999999</v>
      </c>
      <c r="AE119" s="1346">
        <v>0.17153099999999999</v>
      </c>
      <c r="AF119" s="1346">
        <v>0.17386299999999999</v>
      </c>
      <c r="AG119" s="1346">
        <v>0.15404999999999999</v>
      </c>
      <c r="AH119" s="1346">
        <v>0.16531499999999999</v>
      </c>
      <c r="AI119" s="1347">
        <v>1.7498690000000001</v>
      </c>
      <c r="AJ119" s="1353">
        <f>+AI119-Q120</f>
        <v>0</v>
      </c>
      <c r="AK119" s="1048"/>
      <c r="AL119" s="1048"/>
      <c r="AM119" s="1048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</row>
    <row r="120" spans="1:137" s="2" customFormat="1" ht="18.75" customHeight="1">
      <c r="B120" s="1818" t="s">
        <v>177</v>
      </c>
      <c r="C120" s="1819"/>
      <c r="D120" s="307" t="s">
        <v>44</v>
      </c>
      <c r="E120" s="310">
        <f>SUMIF($D$4:$D$118,$D$120,E$4:E$118)</f>
        <v>0.113138</v>
      </c>
      <c r="F120" s="310">
        <f t="shared" ref="F120:P120" si="0">SUMIF($D$4:$D$118,$D$120,F$4:F$118)</f>
        <v>0.103423</v>
      </c>
      <c r="G120" s="310">
        <f t="shared" si="0"/>
        <v>0.123379</v>
      </c>
      <c r="H120" s="310">
        <f t="shared" si="0"/>
        <v>0.11291900000000001</v>
      </c>
      <c r="I120" s="310">
        <f t="shared" si="0"/>
        <v>0.14451</v>
      </c>
      <c r="J120" s="310">
        <f t="shared" si="0"/>
        <v>0.15276500000000001</v>
      </c>
      <c r="K120" s="310">
        <f t="shared" si="0"/>
        <v>0.163248</v>
      </c>
      <c r="L120" s="310">
        <f t="shared" si="0"/>
        <v>0.17172799999999999</v>
      </c>
      <c r="M120" s="310">
        <f t="shared" si="0"/>
        <v>0.17153099999999999</v>
      </c>
      <c r="N120" s="310">
        <f t="shared" si="0"/>
        <v>0.17386299999999999</v>
      </c>
      <c r="O120" s="310">
        <f t="shared" si="0"/>
        <v>0.15404999999999999</v>
      </c>
      <c r="P120" s="310">
        <f t="shared" si="0"/>
        <v>0.16531499999999999</v>
      </c>
      <c r="Q120" s="305">
        <f>SUM(E120:P120)</f>
        <v>1.7498689999999999</v>
      </c>
      <c r="R120" s="1164"/>
      <c r="S120" s="1160"/>
      <c r="T120" s="1162"/>
      <c r="U120" s="1343"/>
      <c r="V120" s="1344" t="s">
        <v>45</v>
      </c>
      <c r="W120" s="1345">
        <v>0.25288170000000004</v>
      </c>
      <c r="X120" s="1346">
        <v>0.19641450000000002</v>
      </c>
      <c r="Y120" s="1346">
        <v>0.19598100000000002</v>
      </c>
      <c r="Z120" s="1346">
        <v>0.23006580000000001</v>
      </c>
      <c r="AA120" s="1346">
        <v>0.25810300000000003</v>
      </c>
      <c r="AB120" s="1346">
        <v>0.25391980000000003</v>
      </c>
      <c r="AC120" s="1346">
        <v>0.28681830000000003</v>
      </c>
      <c r="AD120" s="1346">
        <v>0.27774269999999995</v>
      </c>
      <c r="AE120" s="1346">
        <v>0.20070870000000002</v>
      </c>
      <c r="AF120" s="1346">
        <v>0.24353050000000001</v>
      </c>
      <c r="AG120" s="1346">
        <v>0.20888619999999999</v>
      </c>
      <c r="AH120" s="1346">
        <v>0.2157192</v>
      </c>
      <c r="AI120" s="1347">
        <v>2.8207713999999999</v>
      </c>
      <c r="AJ120" s="1353">
        <f>+AI120-Q121</f>
        <v>0</v>
      </c>
      <c r="AK120" s="1048"/>
      <c r="AL120" s="1048"/>
      <c r="AM120" s="1048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</row>
    <row r="121" spans="1:137" s="2" customFormat="1" ht="18.75" customHeight="1">
      <c r="B121" s="1820"/>
      <c r="C121" s="1821"/>
      <c r="D121" s="308" t="s">
        <v>45</v>
      </c>
      <c r="E121" s="311">
        <f>SUMIF($D$4:$D$118,$D$121,E$4:E$118)</f>
        <v>0.25288169999999999</v>
      </c>
      <c r="F121" s="311">
        <f t="shared" ref="F121:P121" si="1">SUMIF($D$4:$D$118,$D$121,F$4:F$118)</f>
        <v>0.19641449999999999</v>
      </c>
      <c r="G121" s="311">
        <f t="shared" si="1"/>
        <v>0.19598099999999999</v>
      </c>
      <c r="H121" s="311">
        <f t="shared" si="1"/>
        <v>0.23006580000000001</v>
      </c>
      <c r="I121" s="311">
        <f t="shared" si="1"/>
        <v>0.25810300000000003</v>
      </c>
      <c r="J121" s="311">
        <f t="shared" si="1"/>
        <v>0.25391980000000003</v>
      </c>
      <c r="K121" s="311">
        <f t="shared" si="1"/>
        <v>0.28681829999999997</v>
      </c>
      <c r="L121" s="311">
        <f t="shared" si="1"/>
        <v>0.27774270000000001</v>
      </c>
      <c r="M121" s="311">
        <f t="shared" si="1"/>
        <v>0.20070870000000002</v>
      </c>
      <c r="N121" s="311">
        <f t="shared" si="1"/>
        <v>0.24353050000000004</v>
      </c>
      <c r="O121" s="311">
        <f t="shared" si="1"/>
        <v>0.20888620000000002</v>
      </c>
      <c r="P121" s="311">
        <f t="shared" si="1"/>
        <v>0.21571919999999997</v>
      </c>
      <c r="Q121" s="306">
        <f>SUM(E121:P121)</f>
        <v>2.8207713999999995</v>
      </c>
      <c r="R121" s="1164"/>
      <c r="S121" s="1160"/>
      <c r="T121" s="1162"/>
      <c r="U121" s="1343"/>
      <c r="V121" s="1344" t="s">
        <v>46</v>
      </c>
      <c r="W121" s="1345">
        <v>305.57974579999853</v>
      </c>
      <c r="X121" s="1346">
        <v>303.82697001999912</v>
      </c>
      <c r="Y121" s="1346">
        <v>304.04872321999909</v>
      </c>
      <c r="Z121" s="1346">
        <v>296.9534422799988</v>
      </c>
      <c r="AA121" s="1346">
        <v>286.25212876000006</v>
      </c>
      <c r="AB121" s="1346">
        <v>282.96893966000084</v>
      </c>
      <c r="AC121" s="1346">
        <v>276.98636327999799</v>
      </c>
      <c r="AD121" s="1346">
        <v>279.60926419999993</v>
      </c>
      <c r="AE121" s="1346">
        <v>292.41343112999846</v>
      </c>
      <c r="AF121" s="1346">
        <v>293.18085001999998</v>
      </c>
      <c r="AG121" s="1346">
        <v>294.52598668000053</v>
      </c>
      <c r="AH121" s="1346">
        <v>301.856685419999</v>
      </c>
      <c r="AI121" s="1347">
        <v>3518.2025304699955</v>
      </c>
      <c r="AJ121" s="1353">
        <f>+AI121-Q122</f>
        <v>-4.0927261579781771E-12</v>
      </c>
      <c r="AK121" s="1048"/>
      <c r="AL121" s="1048"/>
      <c r="AM121" s="1048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</row>
    <row r="122" spans="1:137" s="2" customFormat="1" ht="18.75" customHeight="1">
      <c r="B122" s="1820"/>
      <c r="C122" s="1821"/>
      <c r="D122" s="308" t="s">
        <v>46</v>
      </c>
      <c r="E122" s="311">
        <f>SUMIF($D$4:$D$118,$D$122,E$4:E$118)</f>
        <v>305.57974580000007</v>
      </c>
      <c r="F122" s="311">
        <f t="shared" ref="F122:P122" si="2">SUMIF($D$4:$D$118,$D$122,F$4:F$118)</f>
        <v>303.82697002000003</v>
      </c>
      <c r="G122" s="311">
        <f t="shared" si="2"/>
        <v>304.04872322</v>
      </c>
      <c r="H122" s="311">
        <f t="shared" si="2"/>
        <v>296.95344228000005</v>
      </c>
      <c r="I122" s="311">
        <f t="shared" si="2"/>
        <v>286.25212876000001</v>
      </c>
      <c r="J122" s="311">
        <f t="shared" si="2"/>
        <v>282.96893965999988</v>
      </c>
      <c r="K122" s="311">
        <f t="shared" si="2"/>
        <v>276.98636327999998</v>
      </c>
      <c r="L122" s="311">
        <f t="shared" si="2"/>
        <v>279.60926419999993</v>
      </c>
      <c r="M122" s="311">
        <f t="shared" si="2"/>
        <v>292.41343112999994</v>
      </c>
      <c r="N122" s="311">
        <f t="shared" si="2"/>
        <v>293.18085001999998</v>
      </c>
      <c r="O122" s="311">
        <f t="shared" si="2"/>
        <v>294.52598667999973</v>
      </c>
      <c r="P122" s="311">
        <f t="shared" si="2"/>
        <v>301.85668541999996</v>
      </c>
      <c r="Q122" s="318">
        <f>SUM(E122:P122)</f>
        <v>3518.2025304699996</v>
      </c>
      <c r="R122" s="1164"/>
      <c r="S122" s="1160"/>
      <c r="T122" s="1048"/>
      <c r="U122" s="1343"/>
      <c r="V122" s="1344" t="s">
        <v>47</v>
      </c>
      <c r="W122" s="1345">
        <v>1274.6383306399939</v>
      </c>
      <c r="X122" s="1346">
        <v>1242.780211059983</v>
      </c>
      <c r="Y122" s="1346">
        <v>1293.3388840099819</v>
      </c>
      <c r="Z122" s="1346">
        <v>1278.8348707000114</v>
      </c>
      <c r="AA122" s="1346">
        <v>1248.8144834700006</v>
      </c>
      <c r="AB122" s="1346">
        <v>1220.9772081000312</v>
      </c>
      <c r="AC122" s="1346">
        <v>1228.7539055699976</v>
      </c>
      <c r="AD122" s="1346">
        <v>1236.6519746799952</v>
      </c>
      <c r="AE122" s="1346">
        <v>1258.1722466400088</v>
      </c>
      <c r="AF122" s="1346">
        <v>1267.5710259500086</v>
      </c>
      <c r="AG122" s="1346">
        <v>1264.9663017800078</v>
      </c>
      <c r="AH122" s="1346">
        <v>1299.9455074400005</v>
      </c>
      <c r="AI122" s="1347">
        <v>15115.444950039873</v>
      </c>
      <c r="AJ122" s="1353">
        <f>+AI122-Q123</f>
        <v>-1.2732925824820995E-10</v>
      </c>
      <c r="AK122" s="1048"/>
      <c r="AL122" s="1048"/>
      <c r="AM122" s="1048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</row>
    <row r="123" spans="1:137" s="2" customFormat="1" ht="18.75" customHeight="1" thickBot="1">
      <c r="B123" s="1822"/>
      <c r="C123" s="1823"/>
      <c r="D123" s="83" t="s">
        <v>47</v>
      </c>
      <c r="E123" s="312">
        <f>SUMIF($D$4:$D$118,$D$123,E$4:E$118)</f>
        <v>1274.6383306400019</v>
      </c>
      <c r="F123" s="312">
        <f t="shared" ref="F123:P123" si="3">SUMIF($D$4:$D$118,$D$123,F$4:F$118)</f>
        <v>1242.7802110599996</v>
      </c>
      <c r="G123" s="312">
        <f t="shared" si="3"/>
        <v>1293.338884009999</v>
      </c>
      <c r="H123" s="312">
        <f t="shared" si="3"/>
        <v>1278.8348706999998</v>
      </c>
      <c r="I123" s="312">
        <f t="shared" si="3"/>
        <v>1248.8144834700024</v>
      </c>
      <c r="J123" s="312">
        <f t="shared" si="3"/>
        <v>1220.9772080999987</v>
      </c>
      <c r="K123" s="312">
        <f t="shared" si="3"/>
        <v>1228.7539055699972</v>
      </c>
      <c r="L123" s="312">
        <f t="shared" si="3"/>
        <v>1236.6519746799991</v>
      </c>
      <c r="M123" s="312">
        <f t="shared" si="3"/>
        <v>1258.1722466399997</v>
      </c>
      <c r="N123" s="312">
        <f t="shared" si="3"/>
        <v>1267.5710259499997</v>
      </c>
      <c r="O123" s="312">
        <f t="shared" si="3"/>
        <v>1264.9663017800005</v>
      </c>
      <c r="P123" s="312">
        <f t="shared" si="3"/>
        <v>1299.9455074400014</v>
      </c>
      <c r="Q123" s="313">
        <f>SUM(E123:P123)</f>
        <v>15115.444950040001</v>
      </c>
      <c r="R123" s="1164"/>
      <c r="S123" s="1160"/>
      <c r="T123" s="1048"/>
      <c r="U123" s="1354"/>
      <c r="V123" s="1338" t="s">
        <v>48</v>
      </c>
      <c r="W123" s="1355">
        <v>1580.5840961400249</v>
      </c>
      <c r="X123" s="1356">
        <v>1546.9070185799858</v>
      </c>
      <c r="Y123" s="1356">
        <v>1597.7069672300097</v>
      </c>
      <c r="Z123" s="1356">
        <v>1576.1312977800164</v>
      </c>
      <c r="AA123" s="1356">
        <v>1535.4692252299828</v>
      </c>
      <c r="AB123" s="1356">
        <v>1504.3528325599884</v>
      </c>
      <c r="AC123" s="1356">
        <v>1506.1903351499891</v>
      </c>
      <c r="AD123" s="1356">
        <v>1516.7107095800295</v>
      </c>
      <c r="AE123" s="1356">
        <v>1550.9579174699854</v>
      </c>
      <c r="AF123" s="1356">
        <v>1561.1692694699657</v>
      </c>
      <c r="AG123" s="1356">
        <v>1559.8552246599932</v>
      </c>
      <c r="AH123" s="1356">
        <v>1602.1832270599964</v>
      </c>
      <c r="AI123" s="1357">
        <v>18638.218120910526</v>
      </c>
      <c r="AJ123" s="1353">
        <f>+AI123-Q124</f>
        <v>5.2386894822120667E-10</v>
      </c>
      <c r="AK123" s="1048"/>
      <c r="AL123" s="1048"/>
      <c r="AM123" s="1048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</row>
    <row r="124" spans="1:137" s="2" customFormat="1" ht="18.75" customHeight="1" thickBot="1">
      <c r="B124" s="1805" t="s">
        <v>48</v>
      </c>
      <c r="C124" s="1806"/>
      <c r="D124" s="309" t="s">
        <v>80</v>
      </c>
      <c r="E124" s="314">
        <f t="shared" ref="E124:P124" si="4">SUM(E120:E123)</f>
        <v>1580.584096140002</v>
      </c>
      <c r="F124" s="314">
        <f t="shared" si="4"/>
        <v>1546.9070185799997</v>
      </c>
      <c r="G124" s="314">
        <f t="shared" si="4"/>
        <v>1597.706967229999</v>
      </c>
      <c r="H124" s="314">
        <f t="shared" si="4"/>
        <v>1576.1312977799998</v>
      </c>
      <c r="I124" s="314">
        <f t="shared" si="4"/>
        <v>1535.4692252300024</v>
      </c>
      <c r="J124" s="314">
        <f t="shared" si="4"/>
        <v>1504.3528325599987</v>
      </c>
      <c r="K124" s="314">
        <f t="shared" si="4"/>
        <v>1506.1903351499973</v>
      </c>
      <c r="L124" s="314">
        <f t="shared" si="4"/>
        <v>1516.710709579999</v>
      </c>
      <c r="M124" s="314">
        <f t="shared" si="4"/>
        <v>1550.9579174699998</v>
      </c>
      <c r="N124" s="314">
        <f t="shared" si="4"/>
        <v>1561.1692694699996</v>
      </c>
      <c r="O124" s="314">
        <f t="shared" si="4"/>
        <v>1559.8552246600002</v>
      </c>
      <c r="P124" s="314">
        <f t="shared" si="4"/>
        <v>1602.1832270600014</v>
      </c>
      <c r="Q124" s="315">
        <f>SUM(Q120:Q123)</f>
        <v>18638.218120910002</v>
      </c>
      <c r="R124" s="1164"/>
      <c r="S124" s="1160"/>
      <c r="T124" s="1145"/>
      <c r="AJ124" s="1048"/>
      <c r="AK124" s="1048"/>
      <c r="AL124" s="1048"/>
      <c r="AM124" s="1048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</row>
    <row r="125" spans="1:137" s="2" customFormat="1">
      <c r="R125" s="1053"/>
      <c r="S125" s="1048"/>
      <c r="T125" s="1048"/>
      <c r="U125" s="1048"/>
      <c r="V125" s="1166"/>
      <c r="W125" s="1048"/>
      <c r="X125" s="1048"/>
      <c r="Y125" s="1048"/>
      <c r="Z125" s="1048"/>
      <c r="AA125" s="1048"/>
      <c r="AB125" s="1048"/>
      <c r="AC125" s="1048"/>
      <c r="AD125" s="1048"/>
      <c r="AE125" s="1048"/>
      <c r="AF125" s="1048"/>
      <c r="AG125" s="1048"/>
      <c r="AH125" s="1048"/>
      <c r="AI125" s="1048"/>
      <c r="AJ125" s="1048"/>
      <c r="AK125" s="1048"/>
      <c r="AL125" s="1048"/>
      <c r="AM125" s="1048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</row>
    <row r="126" spans="1:137" s="2" customFormat="1">
      <c r="R126" s="1053"/>
      <c r="S126" s="1048"/>
      <c r="T126" s="1048"/>
      <c r="U126" s="1048"/>
      <c r="V126" s="1048"/>
      <c r="W126" s="1048"/>
      <c r="X126" s="1048"/>
      <c r="Y126" s="1048"/>
      <c r="Z126" s="1048"/>
      <c r="AA126" s="1048"/>
      <c r="AB126" s="1048"/>
      <c r="AC126" s="1048"/>
      <c r="AD126" s="1048"/>
      <c r="AE126" s="1048"/>
      <c r="AF126" s="1048"/>
      <c r="AG126" s="1048"/>
      <c r="AH126" s="1048"/>
      <c r="AI126" s="1048"/>
      <c r="AJ126" s="1048"/>
      <c r="AK126" s="1048"/>
      <c r="AL126" s="1048"/>
      <c r="AM126" s="1048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</row>
    <row r="127" spans="1:13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053"/>
    </row>
    <row r="128" spans="1:13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053"/>
    </row>
    <row r="129" spans="1:3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053"/>
    </row>
    <row r="130" spans="1:3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053"/>
    </row>
    <row r="131" spans="1:3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053"/>
    </row>
    <row r="132" spans="1:3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053"/>
    </row>
    <row r="133" spans="1: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053"/>
    </row>
    <row r="134" spans="1:3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053"/>
    </row>
    <row r="135" spans="1:3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53"/>
    </row>
    <row r="136" spans="1:3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053"/>
      <c r="T136" s="1167"/>
      <c r="U136" s="1168"/>
      <c r="V136" s="1168"/>
      <c r="W136" s="1168"/>
      <c r="X136" s="1168"/>
      <c r="Y136" s="1168"/>
      <c r="Z136" s="1168"/>
      <c r="AA136" s="1168"/>
      <c r="AB136" s="1168"/>
      <c r="AC136" s="1168"/>
      <c r="AD136" s="1168"/>
      <c r="AE136" s="1168"/>
      <c r="AF136" s="1168"/>
      <c r="AG136" s="1168"/>
    </row>
    <row r="137" spans="1:3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053"/>
      <c r="T137" s="1167"/>
      <c r="U137" s="1168"/>
      <c r="V137" s="1168"/>
      <c r="W137" s="1168"/>
      <c r="X137" s="1168"/>
      <c r="Y137" s="1168"/>
      <c r="Z137" s="1168"/>
      <c r="AA137" s="1168"/>
      <c r="AB137" s="1168"/>
      <c r="AC137" s="1168"/>
      <c r="AD137" s="1168"/>
      <c r="AE137" s="1168"/>
      <c r="AF137" s="1168"/>
      <c r="AG137" s="1168"/>
    </row>
    <row r="138" spans="1:3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053"/>
    </row>
    <row r="139" spans="1:3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053"/>
      <c r="T139" s="1169" t="s">
        <v>45</v>
      </c>
      <c r="U139" s="1146"/>
      <c r="V139" s="1146"/>
      <c r="W139" s="1146"/>
      <c r="X139" s="1146"/>
      <c r="Y139" s="1146"/>
      <c r="Z139" s="1146"/>
      <c r="AA139" s="1146"/>
      <c r="AB139" s="1146"/>
      <c r="AC139" s="1146"/>
      <c r="AD139" s="1146"/>
      <c r="AE139" s="1146"/>
    </row>
    <row r="140" spans="1:3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92"/>
      <c r="R140" s="1053"/>
      <c r="T140" s="1162"/>
      <c r="U140" s="1162" t="s">
        <v>105</v>
      </c>
      <c r="V140" s="1162" t="s">
        <v>106</v>
      </c>
      <c r="W140" s="1162" t="s">
        <v>107</v>
      </c>
      <c r="X140" s="1162" t="s">
        <v>108</v>
      </c>
      <c r="Y140" s="1162" t="s">
        <v>109</v>
      </c>
      <c r="Z140" s="1162" t="s">
        <v>110</v>
      </c>
      <c r="AA140" s="1162" t="s">
        <v>111</v>
      </c>
      <c r="AB140" s="1162" t="s">
        <v>112</v>
      </c>
      <c r="AC140" s="1162" t="s">
        <v>113</v>
      </c>
      <c r="AD140" s="1162" t="s">
        <v>114</v>
      </c>
      <c r="AE140" s="1162" t="s">
        <v>115</v>
      </c>
      <c r="AF140" s="1048" t="s">
        <v>116</v>
      </c>
    </row>
    <row r="141" spans="1:3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053"/>
      <c r="T141" s="1167" t="s">
        <v>18</v>
      </c>
      <c r="U141" s="1170">
        <v>0.18708630000000001</v>
      </c>
      <c r="V141" s="1170">
        <v>0.13736039999999999</v>
      </c>
      <c r="W141" s="1170">
        <v>0.102909</v>
      </c>
      <c r="X141" s="1170">
        <v>0.1443432</v>
      </c>
      <c r="Y141" s="1170">
        <v>0.18261970000000005</v>
      </c>
      <c r="Z141" s="1170">
        <v>0.16998830000000001</v>
      </c>
      <c r="AA141" s="1170">
        <v>0.2027331</v>
      </c>
      <c r="AB141" s="1170">
        <v>0.19605629999999999</v>
      </c>
      <c r="AC141" s="1170">
        <v>0.12687290000000001</v>
      </c>
      <c r="AD141" s="1170">
        <v>0.14008090000000001</v>
      </c>
      <c r="AE141" s="1170">
        <v>0.13963500000000001</v>
      </c>
      <c r="AF141" s="1170">
        <v>0.14521139999999999</v>
      </c>
      <c r="AG141" s="1171">
        <f>SUM(U141:AF141)</f>
        <v>1.8748965</v>
      </c>
    </row>
    <row r="142" spans="1:3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053"/>
      <c r="T142" s="1167" t="s">
        <v>33</v>
      </c>
      <c r="U142" s="1170">
        <v>6.1482000000000002E-2</v>
      </c>
      <c r="V142" s="1170">
        <v>5.6112000000000002E-2</v>
      </c>
      <c r="W142" s="1170">
        <v>6.9072999999999996E-2</v>
      </c>
      <c r="X142" s="1170">
        <v>7.0217000000000002E-2</v>
      </c>
      <c r="Y142" s="1170">
        <v>7.3252999999999999E-2</v>
      </c>
      <c r="Z142" s="1170">
        <v>7.6939999999999995E-2</v>
      </c>
      <c r="AA142" s="1170">
        <v>7.4663999999999994E-2</v>
      </c>
      <c r="AB142" s="1170">
        <v>7.2215000000000001E-2</v>
      </c>
      <c r="AC142" s="1170">
        <v>6.4763000000000001E-2</v>
      </c>
      <c r="AD142" s="1170">
        <v>6.7176E-2</v>
      </c>
      <c r="AE142" s="1170">
        <v>6.0319999999999999E-2</v>
      </c>
      <c r="AF142" s="1170">
        <v>6.1467000000000001E-2</v>
      </c>
      <c r="AG142" s="1171">
        <f>SUM(U142:AF142)</f>
        <v>0.80768200000000012</v>
      </c>
    </row>
    <row r="143" spans="1:3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053"/>
      <c r="T143" s="1172" t="s">
        <v>15</v>
      </c>
      <c r="U143" s="1170">
        <v>4.3134000000000002E-3</v>
      </c>
      <c r="V143" s="1170">
        <v>2.9421E-3</v>
      </c>
      <c r="W143" s="1170">
        <v>2.3998999999999999E-2</v>
      </c>
      <c r="X143" s="1170">
        <v>1.55056E-2</v>
      </c>
      <c r="Y143" s="1170">
        <v>2.2303000000000002E-3</v>
      </c>
      <c r="Z143" s="1170">
        <v>6.9915000000000003E-3</v>
      </c>
      <c r="AA143" s="1170">
        <v>9.4211999999999994E-3</v>
      </c>
      <c r="AB143" s="1170">
        <v>9.4713999999999996E-3</v>
      </c>
      <c r="AC143" s="1170">
        <v>9.0728000000000007E-3</v>
      </c>
      <c r="AD143" s="1170">
        <v>3.6273600000000003E-2</v>
      </c>
      <c r="AE143" s="1170">
        <v>8.9312000000000002E-3</v>
      </c>
      <c r="AF143" s="1170">
        <v>9.0407999999999999E-3</v>
      </c>
      <c r="AG143" s="1171">
        <f>SUM(U143:AF143)</f>
        <v>0.13819289999999998</v>
      </c>
    </row>
    <row r="144" spans="1:3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053"/>
      <c r="T144" s="1172"/>
      <c r="U144" s="1170"/>
      <c r="V144" s="1170"/>
      <c r="W144" s="1170"/>
      <c r="X144" s="1170"/>
      <c r="Y144" s="1170"/>
      <c r="Z144" s="1170"/>
      <c r="AA144" s="1170"/>
      <c r="AB144" s="1170"/>
      <c r="AC144" s="1170"/>
      <c r="AD144" s="1170"/>
      <c r="AE144" s="1170"/>
      <c r="AF144" s="1170"/>
      <c r="AG144" s="1171"/>
    </row>
    <row r="145" spans="1:3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053"/>
    </row>
    <row r="146" spans="1:3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053"/>
    </row>
    <row r="147" spans="1:3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053"/>
    </row>
    <row r="148" spans="1:3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053"/>
    </row>
    <row r="149" spans="1:3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053"/>
    </row>
    <row r="150" spans="1:3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053"/>
      <c r="T150" s="1146"/>
      <c r="U150" s="1146"/>
      <c r="V150" s="1146"/>
      <c r="W150" s="1146"/>
      <c r="X150" s="1146"/>
      <c r="Y150" s="1146"/>
      <c r="Z150" s="1146"/>
      <c r="AA150" s="1146"/>
      <c r="AB150" s="1146"/>
      <c r="AC150" s="1146"/>
      <c r="AD150" s="1146"/>
      <c r="AE150" s="1146"/>
    </row>
    <row r="151" spans="1:3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053"/>
    </row>
    <row r="152" spans="1:3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053"/>
    </row>
    <row r="153" spans="1:3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053"/>
    </row>
    <row r="154" spans="1:3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053"/>
    </row>
    <row r="155" spans="1:3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053"/>
    </row>
    <row r="156" spans="1:3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053"/>
    </row>
    <row r="157" spans="1:3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053"/>
    </row>
    <row r="158" spans="1:3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53"/>
    </row>
    <row r="159" spans="1:3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053"/>
    </row>
    <row r="160" spans="1:3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053"/>
    </row>
    <row r="161" spans="1: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053"/>
    </row>
    <row r="162" spans="1: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053"/>
    </row>
    <row r="163" spans="1: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053"/>
    </row>
    <row r="164" spans="1: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053"/>
    </row>
    <row r="165" spans="1: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053"/>
    </row>
    <row r="166" spans="1: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053"/>
    </row>
    <row r="167" spans="1: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053"/>
    </row>
    <row r="168" spans="1: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053"/>
    </row>
    <row r="169" spans="1: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053"/>
    </row>
    <row r="170" spans="1: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053"/>
    </row>
    <row r="171" spans="1: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053"/>
      <c r="AI171" s="1173"/>
    </row>
    <row r="172" spans="1: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053"/>
    </row>
    <row r="173" spans="1: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053"/>
    </row>
    <row r="174" spans="1: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053"/>
    </row>
    <row r="175" spans="1: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053"/>
    </row>
    <row r="176" spans="1: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053"/>
      <c r="AI176" s="1173"/>
    </row>
    <row r="177" spans="1: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053"/>
    </row>
    <row r="178" spans="1: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053"/>
    </row>
    <row r="179" spans="1: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53"/>
      <c r="T179" s="1169" t="s">
        <v>46</v>
      </c>
      <c r="U179" s="1168"/>
      <c r="V179" s="1168"/>
      <c r="W179" s="1168"/>
      <c r="X179" s="1168"/>
      <c r="Y179" s="1168"/>
      <c r="Z179" s="1168"/>
      <c r="AA179" s="1168"/>
      <c r="AB179" s="1168"/>
      <c r="AC179" s="1168"/>
      <c r="AD179" s="1168"/>
      <c r="AE179" s="1168"/>
      <c r="AF179" s="1168"/>
      <c r="AG179" s="1168"/>
    </row>
    <row r="180" spans="1: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053"/>
      <c r="T180" s="1172"/>
      <c r="U180" s="1168" t="s">
        <v>105</v>
      </c>
      <c r="V180" s="1168" t="s">
        <v>106</v>
      </c>
      <c r="W180" s="1168" t="s">
        <v>107</v>
      </c>
      <c r="X180" s="1168" t="s">
        <v>108</v>
      </c>
      <c r="Y180" s="1168" t="s">
        <v>109</v>
      </c>
      <c r="Z180" s="1168" t="s">
        <v>110</v>
      </c>
      <c r="AA180" s="1168" t="s">
        <v>111</v>
      </c>
      <c r="AB180" s="1168" t="s">
        <v>112</v>
      </c>
      <c r="AC180" s="1168" t="s">
        <v>113</v>
      </c>
      <c r="AD180" s="1168" t="s">
        <v>114</v>
      </c>
      <c r="AE180" s="1168" t="s">
        <v>115</v>
      </c>
      <c r="AF180" s="1168" t="s">
        <v>116</v>
      </c>
      <c r="AG180" s="1168"/>
    </row>
    <row r="181" spans="1: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053"/>
      <c r="T181" s="1167" t="s">
        <v>62</v>
      </c>
      <c r="U181" s="1174">
        <v>81.002881900000034</v>
      </c>
      <c r="V181" s="1174">
        <v>88.560173930000005</v>
      </c>
      <c r="W181" s="1174">
        <v>80.074497820000033</v>
      </c>
      <c r="X181" s="1174">
        <v>80.487800599999957</v>
      </c>
      <c r="Y181" s="1174">
        <v>75.794018600000001</v>
      </c>
      <c r="Z181" s="1174">
        <v>75.449677049999877</v>
      </c>
      <c r="AA181" s="1174">
        <v>69.348850630000015</v>
      </c>
      <c r="AB181" s="1174">
        <v>71.246809599999906</v>
      </c>
      <c r="AC181" s="1174">
        <v>72.935191900000007</v>
      </c>
      <c r="AD181" s="1174">
        <v>70.704963999999975</v>
      </c>
      <c r="AE181" s="1174">
        <v>74.373585799999944</v>
      </c>
      <c r="AF181" s="1174">
        <v>74.892289500000089</v>
      </c>
      <c r="AG181" s="1148">
        <f>SUM(U181:AF181)</f>
        <v>914.87074132999987</v>
      </c>
    </row>
    <row r="182" spans="1: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053"/>
      <c r="T182" s="1167" t="s">
        <v>290</v>
      </c>
      <c r="U182" s="1174">
        <v>56.531463799999997</v>
      </c>
      <c r="V182" s="1174">
        <v>60.934500199999974</v>
      </c>
      <c r="W182" s="1174">
        <v>59.208836299999952</v>
      </c>
      <c r="X182" s="1174">
        <v>61.115026900000011</v>
      </c>
      <c r="Y182" s="1174">
        <v>55.29192819999993</v>
      </c>
      <c r="Z182" s="1174">
        <v>57.518969400000046</v>
      </c>
      <c r="AA182" s="1174">
        <v>56.261447199999964</v>
      </c>
      <c r="AB182" s="1174">
        <v>52.288781300000011</v>
      </c>
      <c r="AC182" s="1174">
        <v>58.31843549999995</v>
      </c>
      <c r="AD182" s="1174">
        <v>57.703459599999924</v>
      </c>
      <c r="AE182" s="1174">
        <v>55.78934079999992</v>
      </c>
      <c r="AF182" s="1174">
        <v>58.078119899999955</v>
      </c>
      <c r="AG182" s="1148">
        <f t="shared" ref="AG182:AG185" si="5">SUM(U182:AF182)</f>
        <v>689.0403090999996</v>
      </c>
    </row>
    <row r="183" spans="1: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053"/>
      <c r="T183" s="1172" t="s">
        <v>18</v>
      </c>
      <c r="U183" s="1174">
        <v>30.30870579999997</v>
      </c>
      <c r="V183" s="1174">
        <v>27.347694300000065</v>
      </c>
      <c r="W183" s="1174">
        <v>30.527047799999991</v>
      </c>
      <c r="X183" s="1174">
        <v>27.762653400000026</v>
      </c>
      <c r="Y183" s="1174">
        <v>28.590509900000018</v>
      </c>
      <c r="Z183" s="1174">
        <v>27.348829900000002</v>
      </c>
      <c r="AA183" s="1174">
        <v>27.670291200000037</v>
      </c>
      <c r="AB183" s="1174">
        <v>27.956368100000009</v>
      </c>
      <c r="AC183" s="1174">
        <v>28.013779999999993</v>
      </c>
      <c r="AD183" s="1174">
        <v>29.141492900000021</v>
      </c>
      <c r="AE183" s="1174">
        <v>29.19118019999998</v>
      </c>
      <c r="AF183" s="1174">
        <v>29.928163800000004</v>
      </c>
      <c r="AG183" s="1148">
        <f t="shared" si="5"/>
        <v>343.78671730000013</v>
      </c>
    </row>
    <row r="184" spans="1: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1"/>
      <c r="O184" s="2"/>
      <c r="P184" s="2"/>
      <c r="Q184" s="2"/>
      <c r="R184" s="1053"/>
      <c r="T184" s="1167" t="s">
        <v>17</v>
      </c>
      <c r="U184" s="1174">
        <v>23.831950999999993</v>
      </c>
      <c r="V184" s="1174">
        <v>20.896726099999999</v>
      </c>
      <c r="W184" s="1174">
        <v>23.480721200000026</v>
      </c>
      <c r="X184" s="1174">
        <v>22.063529700000011</v>
      </c>
      <c r="Y184" s="1174">
        <v>21.03736410000004</v>
      </c>
      <c r="Z184" s="1174">
        <v>20.043576999999967</v>
      </c>
      <c r="AA184" s="1174">
        <v>20.612474500000026</v>
      </c>
      <c r="AB184" s="1174">
        <v>21.32314639999996</v>
      </c>
      <c r="AC184" s="1174">
        <v>20.488947699999983</v>
      </c>
      <c r="AD184" s="1174">
        <v>21.366316500000021</v>
      </c>
      <c r="AE184" s="1174">
        <v>22.571336599999967</v>
      </c>
      <c r="AF184" s="1174">
        <v>25.059324999999969</v>
      </c>
      <c r="AG184" s="1148">
        <f t="shared" si="5"/>
        <v>262.77541579999996</v>
      </c>
    </row>
    <row r="185" spans="1: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053"/>
      <c r="T185" s="1172" t="s">
        <v>35</v>
      </c>
      <c r="U185" s="1174">
        <v>19.582868600000022</v>
      </c>
      <c r="V185" s="1174">
        <v>17.968845799999997</v>
      </c>
      <c r="W185" s="1174">
        <v>18.269557300000013</v>
      </c>
      <c r="X185" s="1174">
        <v>15.506636200000029</v>
      </c>
      <c r="Y185" s="1174">
        <v>14.637181000000009</v>
      </c>
      <c r="Z185" s="1174">
        <v>13.45473679999999</v>
      </c>
      <c r="AA185" s="1174">
        <v>13.338015199999996</v>
      </c>
      <c r="AB185" s="1174">
        <v>14.932370900000008</v>
      </c>
      <c r="AC185" s="1174">
        <v>16.083465599999997</v>
      </c>
      <c r="AD185" s="1174">
        <v>17.511567899999996</v>
      </c>
      <c r="AE185" s="1174">
        <v>17.674688999999994</v>
      </c>
      <c r="AF185" s="1174">
        <v>18.709336599999979</v>
      </c>
      <c r="AG185" s="1148">
        <f t="shared" si="5"/>
        <v>197.66927090000004</v>
      </c>
    </row>
    <row r="186" spans="1: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053"/>
      <c r="T186" s="1167"/>
      <c r="U186" s="1174"/>
      <c r="V186" s="1174"/>
      <c r="W186" s="1174"/>
      <c r="X186" s="1174"/>
      <c r="Y186" s="1174"/>
      <c r="Z186" s="1174"/>
      <c r="AA186" s="1174"/>
      <c r="AB186" s="1174"/>
      <c r="AC186" s="1174"/>
      <c r="AD186" s="1174"/>
      <c r="AE186" s="1174"/>
      <c r="AF186" s="1174"/>
      <c r="AG186" s="1148"/>
      <c r="AI186" s="1175"/>
    </row>
    <row r="187" spans="1: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053"/>
      <c r="T187" s="1167"/>
      <c r="U187" s="1174"/>
      <c r="V187" s="1174"/>
      <c r="W187" s="1174"/>
      <c r="X187" s="1174"/>
      <c r="Y187" s="1174"/>
      <c r="Z187" s="1174"/>
      <c r="AA187" s="1174"/>
      <c r="AB187" s="1174"/>
      <c r="AC187" s="1174"/>
      <c r="AD187" s="1174"/>
      <c r="AE187" s="1174"/>
      <c r="AF187" s="1174"/>
      <c r="AG187" s="1148"/>
    </row>
    <row r="188" spans="1: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053"/>
      <c r="AI188" s="1149"/>
    </row>
    <row r="189" spans="1: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053"/>
      <c r="AI189" s="1149"/>
    </row>
    <row r="190" spans="1: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053"/>
      <c r="AI190" s="1149"/>
    </row>
    <row r="191" spans="1: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053"/>
    </row>
    <row r="192" spans="1: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053"/>
    </row>
    <row r="193" spans="1: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053"/>
    </row>
    <row r="194" spans="1:18">
      <c r="A194" s="2"/>
      <c r="B194" s="2"/>
      <c r="C194" s="2"/>
      <c r="D194" s="2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1053"/>
    </row>
    <row r="195" spans="1:18">
      <c r="A195" s="2"/>
      <c r="B195" s="2"/>
      <c r="C195" s="2"/>
      <c r="D195" s="2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1053"/>
    </row>
    <row r="196" spans="1: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053"/>
    </row>
    <row r="197" spans="1: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053"/>
    </row>
    <row r="198" spans="1: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053"/>
    </row>
    <row r="199" spans="1: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053"/>
    </row>
    <row r="200" spans="1: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053"/>
    </row>
    <row r="201" spans="1:18">
      <c r="A201" s="2"/>
      <c r="B201" s="2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1053"/>
    </row>
    <row r="202" spans="1:18">
      <c r="A202" s="2"/>
      <c r="B202" s="2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1053"/>
    </row>
    <row r="203" spans="1:18">
      <c r="A203" s="2"/>
      <c r="B203" s="2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1053"/>
    </row>
    <row r="204" spans="1:18">
      <c r="A204" s="2"/>
      <c r="B204" s="2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1053"/>
    </row>
    <row r="205" spans="1:18">
      <c r="A205" s="2"/>
      <c r="B205" s="2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1053"/>
    </row>
    <row r="206" spans="1:18">
      <c r="A206" s="2"/>
      <c r="B206" s="2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1053"/>
    </row>
    <row r="207" spans="1:18">
      <c r="A207" s="2"/>
      <c r="B207" s="2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1053"/>
    </row>
    <row r="208" spans="1:18">
      <c r="A208" s="2"/>
      <c r="B208" s="2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1053"/>
    </row>
    <row r="209" spans="1:35">
      <c r="A209" s="2"/>
      <c r="B209" s="2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1053"/>
    </row>
    <row r="210" spans="1:35">
      <c r="A210" s="2"/>
      <c r="B210" s="2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1053"/>
    </row>
    <row r="211" spans="1:35">
      <c r="A211" s="2"/>
      <c r="B211" s="2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1053"/>
    </row>
    <row r="212" spans="1:35">
      <c r="A212" s="2"/>
      <c r="B212" s="2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1053"/>
    </row>
    <row r="213" spans="1:35">
      <c r="A213" s="2"/>
      <c r="B213" s="2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1053"/>
    </row>
    <row r="214" spans="1:35">
      <c r="A214" s="2"/>
      <c r="B214" s="2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1053"/>
    </row>
    <row r="215" spans="1:35">
      <c r="A215" s="2"/>
      <c r="B215" s="2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1053"/>
    </row>
    <row r="216" spans="1:35">
      <c r="A216" s="2"/>
      <c r="B216" s="2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1053"/>
    </row>
    <row r="217" spans="1:35">
      <c r="A217" s="2"/>
      <c r="B217" s="2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1053"/>
    </row>
    <row r="218" spans="1:35">
      <c r="A218" s="2"/>
      <c r="B218" s="2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1053"/>
    </row>
    <row r="219" spans="1:35">
      <c r="A219" s="2"/>
      <c r="B219" s="2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1053"/>
    </row>
    <row r="220" spans="1:35">
      <c r="A220" s="2"/>
      <c r="B220" s="2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1053"/>
    </row>
    <row r="221" spans="1: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053"/>
      <c r="T221" s="1176" t="s">
        <v>47</v>
      </c>
      <c r="U221" s="1168"/>
      <c r="V221" s="1168"/>
      <c r="W221" s="1168"/>
      <c r="X221" s="1168"/>
      <c r="Y221" s="1168"/>
      <c r="Z221" s="1168"/>
      <c r="AA221" s="1168"/>
      <c r="AB221" s="1168"/>
      <c r="AC221" s="1168"/>
      <c r="AD221" s="1168"/>
      <c r="AE221" s="1168"/>
      <c r="AF221" s="1168"/>
      <c r="AG221" s="1168"/>
    </row>
    <row r="222" spans="1: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053"/>
      <c r="U222" s="1168" t="s">
        <v>105</v>
      </c>
      <c r="V222" s="1168" t="s">
        <v>106</v>
      </c>
      <c r="W222" s="1168" t="s">
        <v>107</v>
      </c>
      <c r="X222" s="1168" t="s">
        <v>108</v>
      </c>
      <c r="Y222" s="1168" t="s">
        <v>109</v>
      </c>
      <c r="Z222" s="1168" t="s">
        <v>110</v>
      </c>
      <c r="AA222" s="1168" t="s">
        <v>111</v>
      </c>
      <c r="AB222" s="1168" t="s">
        <v>112</v>
      </c>
      <c r="AC222" s="1168" t="s">
        <v>113</v>
      </c>
      <c r="AD222" s="1168" t="s">
        <v>114</v>
      </c>
      <c r="AE222" s="1168" t="s">
        <v>115</v>
      </c>
      <c r="AF222" s="1168" t="s">
        <v>116</v>
      </c>
      <c r="AG222" s="1168"/>
    </row>
    <row r="223" spans="1: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053"/>
      <c r="T223" s="1167" t="s">
        <v>62</v>
      </c>
      <c r="U223" s="1177">
        <v>377.39753885000067</v>
      </c>
      <c r="V223" s="1177">
        <v>393.83511380999948</v>
      </c>
      <c r="W223" s="1177">
        <v>394.34906111999993</v>
      </c>
      <c r="X223" s="1177">
        <v>387.26568502999919</v>
      </c>
      <c r="Y223" s="1177">
        <v>372.37762160000113</v>
      </c>
      <c r="Z223" s="1177">
        <v>371.68892504999803</v>
      </c>
      <c r="AA223" s="1177">
        <v>364.43594780000012</v>
      </c>
      <c r="AB223" s="1177">
        <v>371.20623790000002</v>
      </c>
      <c r="AC223" s="1177">
        <v>380.95076979999885</v>
      </c>
      <c r="AD223" s="1177">
        <v>380.11475639999912</v>
      </c>
      <c r="AE223" s="1177">
        <v>386.71314519999993</v>
      </c>
      <c r="AF223" s="1177">
        <v>390.54208739999882</v>
      </c>
      <c r="AG223" s="1148">
        <f t="shared" ref="AG223:AG228" si="6">SUM(U223:AF223)</f>
        <v>4570.8768899599963</v>
      </c>
      <c r="AI223" s="1149"/>
    </row>
    <row r="224" spans="1:35">
      <c r="A224" s="2"/>
      <c r="B224" s="2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1053"/>
      <c r="T224" s="1167" t="s">
        <v>236</v>
      </c>
      <c r="U224" s="1177">
        <v>368.76717170000131</v>
      </c>
      <c r="V224" s="1177">
        <v>356.27326650000066</v>
      </c>
      <c r="W224" s="1177">
        <v>365.57633359999835</v>
      </c>
      <c r="X224" s="1177">
        <v>371.63562230000088</v>
      </c>
      <c r="Y224" s="1177">
        <v>351.08063180000102</v>
      </c>
      <c r="Z224" s="1177">
        <v>339.33971100000076</v>
      </c>
      <c r="AA224" s="1177">
        <v>343.56331619999855</v>
      </c>
      <c r="AB224" s="1177">
        <v>340.81424129999954</v>
      </c>
      <c r="AC224" s="1177">
        <v>358.51605740000082</v>
      </c>
      <c r="AD224" s="1177">
        <v>355.6159774999997</v>
      </c>
      <c r="AE224" s="1177">
        <v>350.6713766000006</v>
      </c>
      <c r="AF224" s="1177">
        <v>358.05737710000159</v>
      </c>
      <c r="AG224" s="1148">
        <f t="shared" si="6"/>
        <v>4259.9110830000036</v>
      </c>
      <c r="AI224" s="1149"/>
    </row>
    <row r="225" spans="1:35">
      <c r="A225" s="2"/>
      <c r="B225" s="2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1053"/>
      <c r="T225" s="1172" t="s">
        <v>18</v>
      </c>
      <c r="U225" s="1177">
        <v>94.230674599999702</v>
      </c>
      <c r="V225" s="1177">
        <v>86.218961599999759</v>
      </c>
      <c r="W225" s="1177">
        <v>96.022711300000296</v>
      </c>
      <c r="X225" s="1177">
        <v>91.846563399999553</v>
      </c>
      <c r="Y225" s="1177">
        <v>93.226940399999918</v>
      </c>
      <c r="Z225" s="1177">
        <v>89.964822699999715</v>
      </c>
      <c r="AA225" s="1177">
        <v>92.316921699999554</v>
      </c>
      <c r="AB225" s="1177">
        <v>92.737641599999947</v>
      </c>
      <c r="AC225" s="1177">
        <v>90.772923100000185</v>
      </c>
      <c r="AD225" s="1177">
        <v>93.519031900000869</v>
      </c>
      <c r="AE225" s="1177">
        <v>92.219001899999611</v>
      </c>
      <c r="AF225" s="1177">
        <v>98.303878200000355</v>
      </c>
      <c r="AG225" s="1148">
        <f t="shared" si="6"/>
        <v>1111.3800723999996</v>
      </c>
      <c r="AI225" s="1149"/>
    </row>
    <row r="226" spans="1:35">
      <c r="A226" s="2"/>
      <c r="B226" s="2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1053"/>
      <c r="T226" s="1167" t="s">
        <v>15</v>
      </c>
      <c r="U226" s="1177">
        <v>65.232101099999767</v>
      </c>
      <c r="V226" s="1177">
        <v>59.119274999999966</v>
      </c>
      <c r="W226" s="1177">
        <v>65.856914300000327</v>
      </c>
      <c r="X226" s="1177">
        <v>64.656461199999754</v>
      </c>
      <c r="Y226" s="1177">
        <v>67.060330700000321</v>
      </c>
      <c r="Z226" s="1177">
        <v>64.880795500000175</v>
      </c>
      <c r="AA226" s="1177">
        <v>67.112847099999769</v>
      </c>
      <c r="AB226" s="1177">
        <v>67.232957500000197</v>
      </c>
      <c r="AC226" s="1177">
        <v>66.132547900000333</v>
      </c>
      <c r="AD226" s="1177">
        <v>68.849684200000141</v>
      </c>
      <c r="AE226" s="1177">
        <v>66.660737500000508</v>
      </c>
      <c r="AF226" s="1177">
        <v>68.77583150000028</v>
      </c>
      <c r="AG226" s="1148">
        <f t="shared" si="6"/>
        <v>791.57048350000161</v>
      </c>
      <c r="AI226" s="1149"/>
    </row>
    <row r="227" spans="1:35">
      <c r="A227" s="2"/>
      <c r="B227" s="2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1053"/>
      <c r="T227" s="1172" t="s">
        <v>33</v>
      </c>
      <c r="U227" s="1177">
        <v>62.111890500000044</v>
      </c>
      <c r="V227" s="1177">
        <v>56.353972599999928</v>
      </c>
      <c r="W227" s="1177">
        <v>62.958176300000289</v>
      </c>
      <c r="X227" s="1177">
        <v>60.10881690000015</v>
      </c>
      <c r="Y227" s="1177">
        <v>62.842390300000027</v>
      </c>
      <c r="Z227" s="1177">
        <v>60.443614700000104</v>
      </c>
      <c r="AA227" s="1177">
        <v>62.625572199999844</v>
      </c>
      <c r="AB227" s="1177">
        <v>62.28283899999964</v>
      </c>
      <c r="AC227" s="1177">
        <v>60.443953700000122</v>
      </c>
      <c r="AD227" s="1177">
        <v>63.435765400000065</v>
      </c>
      <c r="AE227" s="1177">
        <v>60.592782400000061</v>
      </c>
      <c r="AF227" s="1177">
        <v>65.407182499999806</v>
      </c>
      <c r="AG227" s="1148">
        <f t="shared" si="6"/>
        <v>739.60695650000002</v>
      </c>
      <c r="AI227" s="1149"/>
    </row>
    <row r="228" spans="1:35">
      <c r="A228" s="2"/>
      <c r="B228" s="2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1053"/>
      <c r="T228" s="1167" t="s">
        <v>17</v>
      </c>
      <c r="U228" s="1177">
        <v>57.45157580999993</v>
      </c>
      <c r="V228" s="1177">
        <v>55.220298549999946</v>
      </c>
      <c r="W228" s="1177">
        <v>61.974302840000064</v>
      </c>
      <c r="X228" s="1177">
        <v>58.511463170000148</v>
      </c>
      <c r="Y228" s="1177">
        <v>55.687068169999989</v>
      </c>
      <c r="Z228" s="1177">
        <v>52.477230140000302</v>
      </c>
      <c r="AA228" s="1177">
        <v>51.960337289999941</v>
      </c>
      <c r="AB228" s="1177">
        <v>52.308001289999979</v>
      </c>
      <c r="AC228" s="1177">
        <v>52.256622549999918</v>
      </c>
      <c r="AD228" s="1177">
        <v>53.3011142699999</v>
      </c>
      <c r="AE228" s="1177">
        <v>54.691622129999928</v>
      </c>
      <c r="AF228" s="1177">
        <v>58.45217045999992</v>
      </c>
      <c r="AG228" s="1148">
        <f t="shared" si="6"/>
        <v>664.29180667000003</v>
      </c>
      <c r="AI228" s="1149"/>
    </row>
    <row r="229" spans="1:35">
      <c r="A229" s="2"/>
      <c r="B229" s="2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1053"/>
    </row>
    <row r="230" spans="1:35">
      <c r="A230" s="2"/>
      <c r="B230" s="2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1053"/>
      <c r="AI230" s="1149"/>
    </row>
    <row r="231" spans="1:35">
      <c r="A231" s="2"/>
      <c r="B231" s="2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1053"/>
      <c r="AI231" s="1149"/>
    </row>
    <row r="232" spans="1:35">
      <c r="A232" s="2"/>
      <c r="B232" s="2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1053"/>
      <c r="AI232" s="1149"/>
    </row>
    <row r="233" spans="1:35">
      <c r="A233" s="2"/>
      <c r="B233" s="2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1053"/>
      <c r="AI233" s="1149"/>
    </row>
    <row r="234" spans="1:35">
      <c r="A234" s="2"/>
      <c r="B234" s="2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1053"/>
      <c r="AI234" s="1149"/>
    </row>
    <row r="235" spans="1:35">
      <c r="A235" s="2"/>
      <c r="B235" s="2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1053"/>
      <c r="AI235" s="1149"/>
    </row>
    <row r="236" spans="1: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053"/>
    </row>
    <row r="237" spans="1: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053"/>
    </row>
    <row r="238" spans="1: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053"/>
    </row>
    <row r="239" spans="1: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053"/>
    </row>
    <row r="240" spans="1: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053"/>
    </row>
    <row r="241" spans="1: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053"/>
    </row>
    <row r="242" spans="1: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053"/>
    </row>
    <row r="243" spans="1: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053"/>
    </row>
    <row r="244" spans="1: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053"/>
    </row>
    <row r="245" spans="1: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053"/>
    </row>
    <row r="246" spans="1: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053"/>
    </row>
    <row r="247" spans="1: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053"/>
    </row>
    <row r="248" spans="1: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053"/>
    </row>
    <row r="249" spans="1: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053"/>
    </row>
    <row r="250" spans="1: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053"/>
    </row>
    <row r="251" spans="1: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053"/>
    </row>
    <row r="252" spans="1:18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053"/>
    </row>
    <row r="253" spans="1:18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053"/>
    </row>
    <row r="254" spans="1:18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053"/>
    </row>
  </sheetData>
  <mergeCells count="7">
    <mergeCell ref="B124:C124"/>
    <mergeCell ref="B120:C123"/>
    <mergeCell ref="C64:C68"/>
    <mergeCell ref="C69:C73"/>
    <mergeCell ref="C74:C78"/>
    <mergeCell ref="C79:C83"/>
    <mergeCell ref="C84:C88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39" fitToHeight="2" orientation="portrait" r:id="rId1"/>
  <headerFooter alignWithMargins="0"/>
  <rowBreaks count="1" manualBreakCount="1">
    <brk id="103" max="17" man="1"/>
  </rowBreaks>
  <ignoredErrors>
    <ignoredError sqref="Q64:Q65 Q114 Q118 Q115:Q117 Q67" unlockedFormula="1"/>
    <ignoredError sqref="Q8:Q25 Q73:Q113 Q68 Q27:Q63" formula="1" unlockedFormula="1"/>
    <ignoredError sqref="Q69:Q72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Z85"/>
  <sheetViews>
    <sheetView view="pageBreakPreview" zoomScaleNormal="100" zoomScaleSheetLayoutView="100" workbookViewId="0">
      <selection activeCell="C25" sqref="C25"/>
    </sheetView>
  </sheetViews>
  <sheetFormatPr baseColWidth="10" defaultRowHeight="12.75"/>
  <cols>
    <col min="1" max="1" width="2.28515625" customWidth="1"/>
    <col min="2" max="2" width="17.28515625" customWidth="1"/>
    <col min="3" max="3" width="12.85546875" customWidth="1"/>
    <col min="4" max="4" width="14.7109375" customWidth="1"/>
    <col min="5" max="5" width="14.140625" bestFit="1" customWidth="1"/>
    <col min="6" max="6" width="8.7109375" customWidth="1"/>
    <col min="9" max="9" width="16" customWidth="1"/>
    <col min="12" max="12" width="11.42578125" style="1048"/>
    <col min="13" max="13" width="8.7109375" style="1902" bestFit="1" customWidth="1"/>
    <col min="14" max="16" width="16" style="1902" bestFit="1" customWidth="1"/>
    <col min="17" max="17" width="16.42578125" style="1902" customWidth="1"/>
    <col min="18" max="19" width="11.5703125" style="1902" bestFit="1" customWidth="1"/>
    <col min="20" max="20" width="12.5703125" style="1902" bestFit="1" customWidth="1"/>
  </cols>
  <sheetData>
    <row r="1" spans="1:22" ht="18">
      <c r="A1" s="2"/>
      <c r="B1" s="7" t="s">
        <v>284</v>
      </c>
      <c r="C1" s="2"/>
      <c r="D1" s="2"/>
      <c r="E1" s="2"/>
      <c r="F1" s="2"/>
      <c r="G1" s="2"/>
      <c r="H1" s="2"/>
      <c r="I1" s="2"/>
      <c r="J1" s="2"/>
      <c r="K1" s="2"/>
      <c r="L1" s="1178"/>
      <c r="U1" s="1048"/>
      <c r="V1" s="1048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78"/>
      <c r="M2" s="2170"/>
      <c r="N2" s="2170"/>
      <c r="U2" s="1048"/>
      <c r="V2" s="1048"/>
    </row>
    <row r="3" spans="1:22" ht="15.75">
      <c r="A3" s="2"/>
      <c r="B3" s="4" t="s">
        <v>178</v>
      </c>
      <c r="C3" s="6"/>
      <c r="D3" s="6"/>
      <c r="E3" s="6"/>
      <c r="F3" s="2"/>
      <c r="G3" s="6"/>
      <c r="H3" s="6"/>
      <c r="I3" s="2"/>
      <c r="J3" s="2"/>
      <c r="K3" s="2"/>
      <c r="L3" s="1178"/>
      <c r="U3" s="1048"/>
      <c r="V3" s="1048"/>
    </row>
    <row r="4" spans="1:2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178"/>
      <c r="P4" s="2171"/>
      <c r="Q4" s="2171"/>
      <c r="R4" s="2171"/>
      <c r="S4" s="2171"/>
      <c r="U4" s="1048"/>
      <c r="V4" s="1048"/>
    </row>
    <row r="5" spans="1:22">
      <c r="A5" s="2"/>
      <c r="B5" s="6" t="s">
        <v>179</v>
      </c>
      <c r="C5" s="2"/>
      <c r="D5" s="36"/>
      <c r="E5" s="2"/>
      <c r="F5" s="2"/>
      <c r="G5" s="2"/>
      <c r="H5" s="2"/>
      <c r="I5" s="2"/>
      <c r="J5" s="2"/>
      <c r="K5" s="2"/>
      <c r="L5" s="1178"/>
      <c r="P5" s="2171"/>
      <c r="Q5" s="2171"/>
      <c r="R5" s="2171"/>
      <c r="S5" s="2171"/>
      <c r="T5" s="2172"/>
      <c r="U5" s="1048"/>
      <c r="V5" s="1048"/>
    </row>
    <row r="6" spans="1:22" ht="13.5" thickBot="1">
      <c r="A6" s="2"/>
      <c r="B6" s="2"/>
      <c r="C6" s="2"/>
      <c r="D6" s="36"/>
      <c r="E6" s="2"/>
      <c r="F6" s="2"/>
      <c r="G6" s="2"/>
      <c r="H6" s="2"/>
      <c r="I6" s="2"/>
      <c r="J6" s="2"/>
      <c r="K6" s="2"/>
      <c r="L6" s="1178"/>
      <c r="M6" s="2173"/>
      <c r="P6" s="2171"/>
      <c r="Q6" s="2171"/>
      <c r="R6" s="2171"/>
      <c r="S6" s="2171"/>
      <c r="T6" s="2172"/>
      <c r="U6" s="1048"/>
      <c r="V6" s="1048"/>
    </row>
    <row r="7" spans="1:22" ht="15.75" customHeight="1">
      <c r="A7" s="2"/>
      <c r="B7" s="1565" t="s">
        <v>67</v>
      </c>
      <c r="C7" s="1566" t="s">
        <v>68</v>
      </c>
      <c r="D7" s="1567" t="s">
        <v>69</v>
      </c>
      <c r="E7" s="1568" t="s">
        <v>71</v>
      </c>
      <c r="F7" s="2"/>
      <c r="G7" s="2"/>
      <c r="H7" s="2"/>
      <c r="I7" s="2"/>
      <c r="J7" s="2"/>
      <c r="K7" s="2"/>
      <c r="L7" s="1178"/>
      <c r="P7" s="2171"/>
      <c r="Q7" s="2171"/>
      <c r="R7" s="2171"/>
      <c r="S7" s="2171"/>
      <c r="T7" s="2172"/>
      <c r="U7" s="1048"/>
      <c r="V7" s="1048"/>
    </row>
    <row r="8" spans="1:22" ht="13.5" thickBot="1">
      <c r="A8" s="2"/>
      <c r="B8" s="1569" t="s">
        <v>180</v>
      </c>
      <c r="C8" s="1570"/>
      <c r="D8" s="1571"/>
      <c r="E8" s="1572"/>
      <c r="F8" s="2"/>
      <c r="G8" s="2"/>
      <c r="H8" s="2"/>
      <c r="I8" s="2"/>
      <c r="J8" s="2"/>
      <c r="K8" s="2"/>
      <c r="L8" s="1178"/>
      <c r="N8" s="1902" t="s">
        <v>69</v>
      </c>
      <c r="O8" s="1902" t="s">
        <v>68</v>
      </c>
      <c r="P8" s="2171" t="s">
        <v>71</v>
      </c>
      <c r="Q8" s="2171"/>
      <c r="R8" s="2171"/>
      <c r="S8" s="2171"/>
      <c r="U8" s="1048"/>
      <c r="V8" s="1048"/>
    </row>
    <row r="9" spans="1:22" ht="15">
      <c r="A9" s="2"/>
      <c r="B9" s="15"/>
      <c r="C9" s="76"/>
      <c r="D9" s="36"/>
      <c r="E9" s="93"/>
      <c r="F9" s="2"/>
      <c r="G9" s="2"/>
      <c r="H9" s="2"/>
      <c r="I9" s="2"/>
      <c r="J9" s="2"/>
      <c r="K9" s="2"/>
      <c r="L9" s="1178"/>
      <c r="M9" s="1902" t="s">
        <v>42</v>
      </c>
      <c r="N9" s="1981">
        <v>3398643.7506960942</v>
      </c>
      <c r="O9" s="1978"/>
      <c r="P9" s="1978">
        <v>3398643.7506960942</v>
      </c>
      <c r="Q9" s="2171">
        <f>+E10-P9</f>
        <v>0</v>
      </c>
      <c r="R9" s="2171"/>
      <c r="S9" s="2171"/>
      <c r="U9" s="1048"/>
      <c r="V9" s="1048"/>
    </row>
    <row r="10" spans="1:22" ht="15">
      <c r="A10" s="2"/>
      <c r="B10" s="23" t="s">
        <v>42</v>
      </c>
      <c r="C10" s="323"/>
      <c r="D10" s="201">
        <v>3398643.7506960942</v>
      </c>
      <c r="E10" s="324">
        <f>SUM(C10:D10)</f>
        <v>3398643.7506960942</v>
      </c>
      <c r="F10" s="2"/>
      <c r="G10" s="2"/>
      <c r="H10" s="2"/>
      <c r="I10" s="2"/>
      <c r="J10" s="2"/>
      <c r="K10" s="2"/>
      <c r="L10" s="1178"/>
      <c r="M10" s="1902" t="s">
        <v>43</v>
      </c>
      <c r="N10" s="1978">
        <v>304638.23627980013</v>
      </c>
      <c r="O10" s="1978">
        <v>1806185.4901397957</v>
      </c>
      <c r="P10" s="1978">
        <v>2110823.7264196053</v>
      </c>
      <c r="Q10" s="2171">
        <f>+E12-P10</f>
        <v>-9.3132257461547852E-9</v>
      </c>
      <c r="R10" s="2171"/>
      <c r="S10" s="2171"/>
      <c r="U10" s="1048"/>
      <c r="V10" s="1048"/>
    </row>
    <row r="11" spans="1:22" ht="15">
      <c r="A11" s="2"/>
      <c r="B11" s="23"/>
      <c r="C11" s="76"/>
      <c r="D11" s="94"/>
      <c r="E11" s="422">
        <f>+E10/E14</f>
        <v>0.61687336658448666</v>
      </c>
      <c r="F11" s="2"/>
      <c r="G11" s="2"/>
      <c r="H11" s="2"/>
      <c r="I11" s="2"/>
      <c r="J11" s="2"/>
      <c r="K11" s="2"/>
      <c r="L11" s="1178"/>
      <c r="N11" s="1978">
        <v>3703281.9869759786</v>
      </c>
      <c r="O11" s="1978">
        <v>1806185.4901397957</v>
      </c>
      <c r="P11" s="1978">
        <v>5509467.4771157149</v>
      </c>
      <c r="Q11" s="2171">
        <f>+E14-P11</f>
        <v>-2.4214386940002441E-8</v>
      </c>
      <c r="R11" s="2171"/>
      <c r="S11" s="2171"/>
      <c r="U11" s="1048"/>
      <c r="V11" s="1048"/>
    </row>
    <row r="12" spans="1:22">
      <c r="A12" s="2"/>
      <c r="B12" s="23" t="s">
        <v>43</v>
      </c>
      <c r="C12" s="323">
        <v>1806185.4901397957</v>
      </c>
      <c r="D12" s="201">
        <v>304638.23627980013</v>
      </c>
      <c r="E12" s="324">
        <f>SUM(C12:D12)</f>
        <v>2110823.726419596</v>
      </c>
      <c r="F12" s="2"/>
      <c r="G12" s="2"/>
      <c r="H12" s="2"/>
      <c r="I12" s="2"/>
      <c r="J12" s="2"/>
      <c r="K12" s="2"/>
      <c r="L12" s="1178"/>
      <c r="P12" s="2171"/>
      <c r="Q12" s="2171"/>
      <c r="R12" s="2171"/>
      <c r="S12" s="2171"/>
      <c r="U12" s="1048"/>
      <c r="V12" s="1048"/>
    </row>
    <row r="13" spans="1:22" ht="13.5" thickBot="1">
      <c r="A13" s="2"/>
      <c r="B13" s="15"/>
      <c r="C13" s="95"/>
      <c r="D13" s="11"/>
      <c r="E13" s="423">
        <f>+E12/E14</f>
        <v>0.38312663341551328</v>
      </c>
      <c r="F13" s="2"/>
      <c r="G13" s="2"/>
      <c r="H13" s="2"/>
      <c r="I13" s="2"/>
      <c r="J13" s="2"/>
      <c r="K13" s="2"/>
      <c r="L13" s="1178"/>
      <c r="N13" s="2180">
        <f>+N9/$E$14</f>
        <v>0.61687336658448666</v>
      </c>
      <c r="O13" s="2180">
        <f>+O9/$E$14</f>
        <v>0</v>
      </c>
      <c r="P13" s="2171"/>
      <c r="Q13" s="2171"/>
      <c r="R13" s="2171"/>
      <c r="S13" s="2171"/>
      <c r="U13" s="1048"/>
      <c r="V13" s="1048"/>
    </row>
    <row r="14" spans="1:22" ht="13.5" thickTop="1">
      <c r="A14" s="2"/>
      <c r="B14" s="96" t="s">
        <v>71</v>
      </c>
      <c r="C14" s="325">
        <f>+C10+C12</f>
        <v>1806185.4901397957</v>
      </c>
      <c r="D14" s="326">
        <f>+D10+D12</f>
        <v>3703281.9869758943</v>
      </c>
      <c r="E14" s="327">
        <f>SUM(E10,E12)</f>
        <v>5509467.4771156907</v>
      </c>
      <c r="F14" s="2"/>
      <c r="G14" s="2"/>
      <c r="H14" s="2"/>
      <c r="I14" s="2"/>
      <c r="J14" s="2"/>
      <c r="K14" s="2"/>
      <c r="L14" s="1178"/>
      <c r="N14" s="2180">
        <f>+N10/$E$14</f>
        <v>5.5293590087455047E-2</v>
      </c>
      <c r="O14" s="2180">
        <f>+O10/$E$14</f>
        <v>0.32783304332805818</v>
      </c>
      <c r="P14" s="2171"/>
      <c r="Q14" s="2171"/>
      <c r="R14" s="2171"/>
      <c r="S14" s="2171"/>
      <c r="U14" s="1048"/>
      <c r="V14" s="1048"/>
    </row>
    <row r="15" spans="1:22" ht="13.5" thickBot="1">
      <c r="A15" s="2"/>
      <c r="B15" s="16"/>
      <c r="C15" s="424">
        <f>C14/E14</f>
        <v>0.32783304332805818</v>
      </c>
      <c r="D15" s="425">
        <f>D14/E14</f>
        <v>0.67216695667194171</v>
      </c>
      <c r="E15" s="17"/>
      <c r="F15" s="2"/>
      <c r="G15" s="2"/>
      <c r="H15" s="2"/>
      <c r="I15" s="2"/>
      <c r="J15" s="2"/>
      <c r="K15" s="2"/>
      <c r="L15" s="1178"/>
      <c r="P15" s="2171"/>
      <c r="Q15" s="2171"/>
      <c r="R15" s="2171"/>
      <c r="S15" s="2171"/>
      <c r="U15" s="1048"/>
      <c r="V15" s="1048"/>
    </row>
    <row r="16" spans="1:22">
      <c r="A16" s="2"/>
      <c r="B16" s="2"/>
      <c r="C16" s="97"/>
      <c r="D16" s="97"/>
      <c r="E16" s="11"/>
      <c r="F16" s="2"/>
      <c r="G16" s="2"/>
      <c r="H16" s="2"/>
      <c r="I16" s="2"/>
      <c r="J16" s="2"/>
      <c r="K16" s="2"/>
      <c r="L16" s="1179"/>
      <c r="U16" s="1048"/>
      <c r="V16" s="1048"/>
    </row>
    <row r="17" spans="1:22">
      <c r="A17" s="2"/>
      <c r="B17" s="2"/>
      <c r="C17" s="97"/>
      <c r="D17" s="97"/>
      <c r="E17" s="98"/>
      <c r="F17" s="2"/>
      <c r="G17" s="2"/>
      <c r="H17" s="2"/>
      <c r="I17" s="2"/>
      <c r="J17" s="2"/>
      <c r="K17" s="2"/>
      <c r="L17" s="1178"/>
      <c r="U17" s="1048"/>
      <c r="V17" s="1048"/>
    </row>
    <row r="18" spans="1:22">
      <c r="A18" s="2"/>
      <c r="B18" s="2"/>
      <c r="C18" s="11"/>
      <c r="D18" s="11"/>
      <c r="E18" s="18"/>
      <c r="F18" s="2"/>
      <c r="G18" s="2"/>
      <c r="H18" s="2"/>
      <c r="I18" s="2"/>
      <c r="J18" s="2"/>
      <c r="K18" s="2"/>
      <c r="L18" s="1178"/>
      <c r="U18" s="1048"/>
      <c r="V18" s="1048"/>
    </row>
    <row r="19" spans="1:22">
      <c r="A19" s="2"/>
      <c r="B19" s="2"/>
      <c r="C19" s="11"/>
      <c r="D19" s="11"/>
      <c r="E19" s="11"/>
      <c r="F19" s="2"/>
      <c r="G19" s="2"/>
      <c r="H19" s="2"/>
      <c r="I19" s="2"/>
      <c r="J19" s="2"/>
      <c r="K19" s="2"/>
      <c r="L19" s="1178"/>
      <c r="U19" s="1048"/>
      <c r="V19" s="1048"/>
    </row>
    <row r="20" spans="1:22">
      <c r="A20" s="2"/>
      <c r="B20" s="2"/>
      <c r="C20" s="11"/>
      <c r="D20" s="11"/>
      <c r="E20" s="11"/>
      <c r="F20" s="2"/>
      <c r="G20" s="2"/>
      <c r="H20" s="2"/>
      <c r="I20" s="2"/>
      <c r="J20" s="2"/>
      <c r="K20" s="2"/>
      <c r="L20" s="1178"/>
      <c r="U20" s="1048"/>
      <c r="V20" s="1048"/>
    </row>
    <row r="21" spans="1:22">
      <c r="A21" s="2"/>
      <c r="B21" s="2"/>
      <c r="C21" s="94"/>
      <c r="D21" s="36"/>
      <c r="E21" s="11"/>
      <c r="F21" s="2"/>
      <c r="G21" s="2"/>
      <c r="H21" s="2"/>
      <c r="I21" s="2"/>
      <c r="J21" s="2"/>
      <c r="K21" s="2"/>
      <c r="L21" s="1178"/>
      <c r="U21" s="1048"/>
      <c r="V21" s="1048"/>
    </row>
    <row r="22" spans="1:22">
      <c r="A22" s="2"/>
      <c r="B22" s="2"/>
      <c r="C22" s="2"/>
      <c r="D22" s="36"/>
      <c r="E22" s="11"/>
      <c r="F22" s="2"/>
      <c r="G22" s="2"/>
      <c r="H22" s="2"/>
      <c r="I22" s="2"/>
      <c r="J22" s="2"/>
      <c r="K22" s="2"/>
      <c r="L22" s="1178"/>
      <c r="U22" s="1048"/>
      <c r="V22" s="1048"/>
    </row>
    <row r="23" spans="1:22">
      <c r="A23" s="2"/>
      <c r="B23" s="2"/>
      <c r="C23" s="2"/>
      <c r="D23" s="36"/>
      <c r="E23" s="2"/>
      <c r="F23" s="2"/>
      <c r="G23" s="2"/>
      <c r="H23" s="2"/>
      <c r="I23" s="2"/>
      <c r="J23" s="2"/>
      <c r="K23" s="2"/>
      <c r="L23" s="1178"/>
      <c r="N23" s="1180"/>
      <c r="U23" s="1048"/>
      <c r="V23" s="1048"/>
    </row>
    <row r="24" spans="1:22">
      <c r="A24" s="2"/>
      <c r="B24" s="2"/>
      <c r="C24" s="2"/>
      <c r="D24" s="36"/>
      <c r="E24" s="2"/>
      <c r="F24" s="2"/>
      <c r="G24" s="2"/>
      <c r="H24" s="2"/>
      <c r="I24" s="2"/>
      <c r="J24" s="2"/>
      <c r="K24" s="2"/>
      <c r="L24" s="1178"/>
      <c r="N24" s="1180"/>
      <c r="O24" s="1180"/>
      <c r="U24" s="1048"/>
      <c r="V24" s="1048"/>
    </row>
    <row r="25" spans="1:22">
      <c r="A25" s="2"/>
      <c r="B25" s="2"/>
      <c r="C25" s="2"/>
      <c r="D25" s="36"/>
      <c r="E25" s="2"/>
      <c r="F25" s="2"/>
      <c r="G25" s="2"/>
      <c r="H25" s="2"/>
      <c r="I25" s="2"/>
      <c r="J25" s="2"/>
      <c r="K25" s="2"/>
      <c r="L25" s="1178"/>
      <c r="U25" s="1048"/>
      <c r="V25" s="1048"/>
    </row>
    <row r="26" spans="1:22">
      <c r="A26" s="2"/>
      <c r="B26" s="2"/>
      <c r="C26" s="2"/>
      <c r="D26" s="36"/>
      <c r="E26" s="2"/>
      <c r="F26" s="2"/>
      <c r="G26" s="2"/>
      <c r="H26" s="2"/>
      <c r="I26" s="2"/>
      <c r="J26" s="2"/>
      <c r="K26" s="2"/>
      <c r="L26" s="1178"/>
      <c r="U26" s="1048"/>
      <c r="V26" s="1048"/>
    </row>
    <row r="27" spans="1:22">
      <c r="A27" s="2"/>
      <c r="B27" s="2"/>
      <c r="C27" s="2"/>
      <c r="D27" s="36"/>
      <c r="E27" s="2"/>
      <c r="F27" s="2"/>
      <c r="G27" s="2"/>
      <c r="H27" s="2"/>
      <c r="I27" s="2"/>
      <c r="J27" s="2"/>
      <c r="K27" s="2"/>
      <c r="L27" s="1178"/>
      <c r="U27" s="1048"/>
      <c r="V27" s="1048"/>
    </row>
    <row r="28" spans="1:22">
      <c r="A28" s="2"/>
      <c r="B28" s="2"/>
      <c r="C28" s="2"/>
      <c r="D28" s="36"/>
      <c r="E28" s="2"/>
      <c r="F28" s="2"/>
      <c r="G28" s="2"/>
      <c r="H28" s="2"/>
      <c r="I28" s="2"/>
      <c r="J28" s="2"/>
      <c r="K28" s="2"/>
      <c r="L28" s="1178"/>
      <c r="U28" s="1048"/>
      <c r="V28" s="1048"/>
    </row>
    <row r="29" spans="1:22">
      <c r="A29" s="2"/>
      <c r="B29" s="2"/>
      <c r="C29" s="2"/>
      <c r="D29" s="36"/>
      <c r="E29" s="2"/>
      <c r="F29" s="2"/>
      <c r="G29" s="2"/>
      <c r="H29" s="2"/>
      <c r="I29" s="2"/>
      <c r="J29" s="2"/>
      <c r="K29" s="2"/>
      <c r="L29" s="1178"/>
      <c r="N29" s="2174"/>
      <c r="O29" s="2174"/>
      <c r="U29" s="1048"/>
      <c r="V29" s="1048"/>
    </row>
    <row r="30" spans="1:22">
      <c r="A30" s="2"/>
      <c r="B30" s="6" t="s">
        <v>181</v>
      </c>
      <c r="C30" s="2"/>
      <c r="D30" s="36"/>
      <c r="E30" s="2"/>
      <c r="F30" s="2"/>
      <c r="G30" s="2"/>
      <c r="H30" s="2"/>
      <c r="I30" s="2"/>
      <c r="J30" s="2"/>
      <c r="K30" s="2"/>
      <c r="L30" s="1178"/>
      <c r="U30" s="1048"/>
      <c r="V30" s="1048"/>
    </row>
    <row r="31" spans="1:22" ht="13.5" thickBot="1">
      <c r="A31" s="2"/>
      <c r="B31" s="2"/>
      <c r="C31" s="2"/>
      <c r="D31" s="36"/>
      <c r="E31" s="2"/>
      <c r="F31" s="2"/>
      <c r="G31" s="2"/>
      <c r="H31" s="2"/>
      <c r="I31" s="2"/>
      <c r="J31" s="2"/>
      <c r="K31" s="2"/>
      <c r="L31" s="1178"/>
      <c r="U31" s="1048"/>
      <c r="V31" s="1048"/>
    </row>
    <row r="32" spans="1:22" ht="17.25" customHeight="1">
      <c r="A32" s="2"/>
      <c r="B32" s="1573" t="s">
        <v>67</v>
      </c>
      <c r="C32" s="1566" t="s">
        <v>68</v>
      </c>
      <c r="D32" s="1567" t="s">
        <v>69</v>
      </c>
      <c r="E32" s="1568" t="s">
        <v>71</v>
      </c>
      <c r="F32" s="2"/>
      <c r="G32" s="2"/>
      <c r="H32" s="2"/>
      <c r="I32" s="2"/>
      <c r="J32" s="2"/>
      <c r="K32" s="2"/>
      <c r="L32" s="1178"/>
      <c r="R32" s="2171"/>
      <c r="S32" s="2171"/>
      <c r="T32" s="2171"/>
      <c r="U32" s="1181"/>
      <c r="V32" s="1048"/>
    </row>
    <row r="33" spans="1:22" ht="13.5" thickBot="1">
      <c r="A33" s="2"/>
      <c r="B33" s="1574" t="s">
        <v>182</v>
      </c>
      <c r="C33" s="1570"/>
      <c r="D33" s="1571"/>
      <c r="E33" s="1572"/>
      <c r="F33" s="2"/>
      <c r="G33" s="2"/>
      <c r="H33" s="2"/>
      <c r="I33" s="2"/>
      <c r="J33" s="2"/>
      <c r="K33" s="2"/>
      <c r="L33" s="1178"/>
      <c r="R33" s="2171"/>
      <c r="S33" s="2171"/>
      <c r="T33" s="2171"/>
      <c r="U33" s="1181"/>
      <c r="V33" s="1048"/>
    </row>
    <row r="34" spans="1:22">
      <c r="A34" s="2"/>
      <c r="B34" s="15"/>
      <c r="C34" s="76"/>
      <c r="D34" s="36"/>
      <c r="E34" s="93"/>
      <c r="F34" s="2"/>
      <c r="G34" s="2"/>
      <c r="H34" s="2"/>
      <c r="I34" s="2"/>
      <c r="J34" s="2"/>
      <c r="K34" s="2"/>
      <c r="L34" s="1178"/>
      <c r="N34" s="1902" t="s">
        <v>68</v>
      </c>
      <c r="O34" s="1902" t="s">
        <v>69</v>
      </c>
      <c r="R34" s="2171"/>
      <c r="S34" s="2171"/>
      <c r="T34" s="2171"/>
      <c r="U34" s="1181"/>
      <c r="V34" s="1048"/>
    </row>
    <row r="35" spans="1:22">
      <c r="A35" s="2"/>
      <c r="B35" s="23" t="s">
        <v>74</v>
      </c>
      <c r="C35" s="323">
        <v>1806185.4901397957</v>
      </c>
      <c r="D35" s="201">
        <v>3624907.1884375978</v>
      </c>
      <c r="E35" s="324">
        <f>SUM(C35:D35)</f>
        <v>5431092.6785773933</v>
      </c>
      <c r="F35" s="2"/>
      <c r="G35" s="2"/>
      <c r="H35" s="2"/>
      <c r="I35" s="2"/>
      <c r="J35" s="2"/>
      <c r="K35" s="2"/>
      <c r="L35" s="1178"/>
      <c r="M35" s="2175" t="s">
        <v>74</v>
      </c>
      <c r="N35" s="2171">
        <v>1806185.4901397957</v>
      </c>
      <c r="O35" s="2171">
        <v>3624907.1884375978</v>
      </c>
      <c r="P35" s="2176">
        <v>5431092.6785774492</v>
      </c>
      <c r="U35" s="1048"/>
      <c r="V35" s="1048"/>
    </row>
    <row r="36" spans="1:22">
      <c r="A36" s="2"/>
      <c r="B36" s="23"/>
      <c r="C36" s="76"/>
      <c r="D36" s="94"/>
      <c r="E36" s="422">
        <f>+E35/E39</f>
        <v>0.98577452378765484</v>
      </c>
      <c r="F36" s="2"/>
      <c r="G36" s="2"/>
      <c r="H36" s="2"/>
      <c r="I36" s="2"/>
      <c r="J36" s="2"/>
      <c r="K36" s="2"/>
      <c r="L36" s="1178"/>
      <c r="M36" s="2175" t="s">
        <v>75</v>
      </c>
      <c r="N36" s="2171"/>
      <c r="O36" s="2171">
        <v>78374.798538400122</v>
      </c>
      <c r="P36" s="2176">
        <v>78374.798538400122</v>
      </c>
      <c r="U36" s="1048"/>
      <c r="V36" s="1048"/>
    </row>
    <row r="37" spans="1:22">
      <c r="A37" s="2"/>
      <c r="B37" s="23" t="s">
        <v>75</v>
      </c>
      <c r="C37" s="323"/>
      <c r="D37" s="1596">
        <v>78374.798538400122</v>
      </c>
      <c r="E37" s="324">
        <f>SUM(C37:D37)</f>
        <v>78374.798538400122</v>
      </c>
      <c r="F37" s="2"/>
      <c r="G37" s="2"/>
      <c r="H37" s="2"/>
      <c r="I37" s="2"/>
      <c r="J37" s="2"/>
      <c r="K37" s="2"/>
      <c r="L37" s="1178"/>
      <c r="N37" s="2176">
        <v>1806185.4901397957</v>
      </c>
      <c r="O37" s="2176">
        <v>3703281.9869759786</v>
      </c>
      <c r="P37" s="2176">
        <v>5509467.4771157149</v>
      </c>
      <c r="U37" s="1048"/>
      <c r="V37" s="1048"/>
    </row>
    <row r="38" spans="1:22" ht="13.5" thickBot="1">
      <c r="A38" s="2"/>
      <c r="B38" s="15"/>
      <c r="C38" s="95"/>
      <c r="D38" s="11"/>
      <c r="E38" s="423">
        <f>+E37/E39</f>
        <v>1.4225476212345179E-2</v>
      </c>
      <c r="F38" s="2"/>
      <c r="G38" s="2"/>
      <c r="H38" s="2"/>
      <c r="I38" s="2"/>
      <c r="J38" s="2"/>
      <c r="K38" s="2"/>
      <c r="L38" s="1178"/>
      <c r="U38" s="1048"/>
      <c r="V38" s="1048"/>
    </row>
    <row r="39" spans="1:22" ht="13.5" thickTop="1">
      <c r="A39" s="2"/>
      <c r="B39" s="96" t="s">
        <v>71</v>
      </c>
      <c r="C39" s="325">
        <f>SUM(C35:C37)</f>
        <v>1806185.4901397957</v>
      </c>
      <c r="D39" s="326">
        <f>SUM(D35:D37)</f>
        <v>3703281.9869759982</v>
      </c>
      <c r="E39" s="327">
        <f>SUM(E35,E37)</f>
        <v>5509467.4771157932</v>
      </c>
      <c r="F39" s="2"/>
      <c r="G39" s="2"/>
      <c r="H39" s="2"/>
      <c r="I39" s="2"/>
      <c r="J39" s="2"/>
      <c r="K39" s="2"/>
      <c r="L39" s="1178"/>
      <c r="U39" s="1048"/>
      <c r="V39" s="1048"/>
    </row>
    <row r="40" spans="1:22" ht="13.5" thickBot="1">
      <c r="A40" s="2"/>
      <c r="B40" s="99"/>
      <c r="C40" s="424">
        <f>C39/E39</f>
        <v>0.32783304332805208</v>
      </c>
      <c r="D40" s="425">
        <f>D39/E39</f>
        <v>0.67216695667194803</v>
      </c>
      <c r="E40" s="17"/>
      <c r="F40" s="2"/>
      <c r="G40" s="2"/>
      <c r="H40" s="2"/>
      <c r="I40" s="2"/>
      <c r="J40" s="2"/>
      <c r="K40" s="2"/>
      <c r="L40" s="1178"/>
      <c r="U40" s="1048"/>
      <c r="V40" s="1048"/>
    </row>
    <row r="41" spans="1:2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178"/>
      <c r="U41" s="1048"/>
      <c r="V41" s="1048"/>
    </row>
    <row r="42" spans="1:22">
      <c r="A42" s="2"/>
      <c r="B42" s="2"/>
      <c r="C42" s="11"/>
      <c r="D42" s="11"/>
      <c r="E42" s="11"/>
      <c r="F42" s="2"/>
      <c r="G42" s="2"/>
      <c r="H42" s="2"/>
      <c r="I42" s="2"/>
      <c r="J42" s="2"/>
      <c r="K42" s="2"/>
      <c r="L42" s="1178"/>
      <c r="U42" s="1048"/>
      <c r="V42" s="1048"/>
    </row>
    <row r="43" spans="1:22">
      <c r="A43" s="2"/>
      <c r="B43" s="2"/>
      <c r="C43" s="11"/>
      <c r="D43" s="11"/>
      <c r="E43" s="11"/>
      <c r="F43" s="2"/>
      <c r="G43" s="2"/>
      <c r="H43" s="2"/>
      <c r="I43" s="2"/>
      <c r="J43" s="2"/>
      <c r="K43" s="2"/>
      <c r="L43" s="1178"/>
      <c r="U43" s="1048"/>
      <c r="V43" s="1048"/>
    </row>
    <row r="44" spans="1:22">
      <c r="A44" s="2"/>
      <c r="B44" s="2"/>
      <c r="C44" s="11"/>
      <c r="D44" s="11"/>
      <c r="E44" s="11"/>
      <c r="F44" s="2"/>
      <c r="G44" s="2"/>
      <c r="H44" s="2"/>
      <c r="I44" s="2"/>
      <c r="J44" s="2"/>
      <c r="K44" s="2"/>
      <c r="L44" s="1178"/>
      <c r="U44" s="1048"/>
      <c r="V44" s="1048"/>
    </row>
    <row r="45" spans="1:22">
      <c r="A45" s="2"/>
      <c r="B45" s="2"/>
      <c r="C45" s="11"/>
      <c r="D45" s="36"/>
      <c r="E45" s="2"/>
      <c r="F45" s="2"/>
      <c r="G45" s="2"/>
      <c r="H45" s="2"/>
      <c r="I45" s="2"/>
      <c r="J45" s="2"/>
      <c r="K45" s="2"/>
      <c r="L45" s="1178"/>
      <c r="U45" s="1048"/>
      <c r="V45" s="1048"/>
    </row>
    <row r="46" spans="1:22">
      <c r="A46" s="2"/>
      <c r="B46" s="2"/>
      <c r="C46" s="2"/>
      <c r="D46" s="36"/>
      <c r="E46" s="2"/>
      <c r="F46" s="2"/>
      <c r="G46" s="2"/>
      <c r="H46" s="2"/>
      <c r="I46" s="2"/>
      <c r="J46" s="2"/>
      <c r="K46" s="2"/>
      <c r="L46" s="1178"/>
      <c r="U46" s="1048"/>
      <c r="V46" s="1048"/>
    </row>
    <row r="47" spans="1:22">
      <c r="A47" s="2"/>
      <c r="B47" s="2"/>
      <c r="C47" s="2"/>
      <c r="D47" s="36"/>
      <c r="E47" s="2"/>
      <c r="F47" s="2"/>
      <c r="G47" s="2"/>
      <c r="H47" s="2"/>
      <c r="I47" s="2"/>
      <c r="J47" s="2"/>
      <c r="K47" s="2"/>
      <c r="L47" s="1178"/>
      <c r="U47" s="1048"/>
      <c r="V47" s="1048"/>
    </row>
    <row r="48" spans="1:22">
      <c r="A48" s="2"/>
      <c r="B48" s="2"/>
      <c r="C48" s="2"/>
      <c r="D48" s="36"/>
      <c r="E48" s="2"/>
      <c r="F48" s="2"/>
      <c r="G48" s="2"/>
      <c r="H48" s="2"/>
      <c r="I48" s="2"/>
      <c r="J48" s="2"/>
      <c r="K48" s="2"/>
      <c r="L48" s="1178"/>
      <c r="U48" s="1048"/>
      <c r="V48" s="1048"/>
    </row>
    <row r="49" spans="1:22">
      <c r="A49" s="2"/>
      <c r="B49" s="2"/>
      <c r="C49" s="2"/>
      <c r="D49" s="36"/>
      <c r="E49" s="2"/>
      <c r="F49" s="2"/>
      <c r="G49" s="2"/>
      <c r="H49" s="2"/>
      <c r="I49" s="2"/>
      <c r="J49" s="2"/>
      <c r="K49" s="2"/>
      <c r="L49" s="1178"/>
      <c r="U49" s="1048"/>
      <c r="V49" s="1048"/>
    </row>
    <row r="50" spans="1:22">
      <c r="A50" s="2"/>
      <c r="B50" s="2"/>
      <c r="C50" s="2"/>
      <c r="D50" s="36"/>
      <c r="E50" s="2"/>
      <c r="F50" s="2"/>
      <c r="G50" s="2"/>
      <c r="H50" s="2"/>
      <c r="I50" s="2"/>
      <c r="J50" s="2"/>
      <c r="K50" s="2"/>
      <c r="L50" s="1178"/>
      <c r="U50" s="1048"/>
      <c r="V50" s="1048"/>
    </row>
    <row r="51" spans="1:22">
      <c r="A51" s="2"/>
      <c r="B51" s="2"/>
      <c r="C51" s="2"/>
      <c r="D51" s="36"/>
      <c r="E51" s="2"/>
      <c r="F51" s="2"/>
      <c r="G51" s="2"/>
      <c r="H51" s="2"/>
      <c r="I51" s="2"/>
      <c r="J51" s="2"/>
      <c r="K51" s="2"/>
      <c r="L51" s="1178"/>
      <c r="R51" s="1986"/>
      <c r="U51" s="1048"/>
      <c r="V51" s="1048"/>
    </row>
    <row r="52" spans="1:22">
      <c r="A52" s="2"/>
      <c r="B52" s="2"/>
      <c r="C52" s="2"/>
      <c r="D52" s="36"/>
      <c r="E52" s="2"/>
      <c r="F52" s="2"/>
      <c r="G52" s="2"/>
      <c r="H52" s="2"/>
      <c r="I52" s="2"/>
      <c r="J52" s="2"/>
      <c r="K52" s="2"/>
      <c r="L52" s="1178"/>
      <c r="U52" s="1048"/>
      <c r="V52" s="1048"/>
    </row>
    <row r="53" spans="1:22">
      <c r="A53" s="2"/>
      <c r="B53" s="2"/>
      <c r="C53" s="2"/>
      <c r="D53" s="36"/>
      <c r="E53" s="2"/>
      <c r="F53" s="2"/>
      <c r="G53" s="2"/>
      <c r="H53" s="2"/>
      <c r="I53" s="2"/>
      <c r="J53" s="2"/>
      <c r="K53" s="2"/>
      <c r="L53" s="1178"/>
      <c r="U53" s="1048"/>
      <c r="V53" s="1048"/>
    </row>
    <row r="54" spans="1:22">
      <c r="A54" s="2"/>
      <c r="B54" s="2"/>
      <c r="C54" s="2"/>
      <c r="D54" s="36"/>
      <c r="E54" s="2"/>
      <c r="F54" s="2"/>
      <c r="G54" s="2"/>
      <c r="H54" s="2"/>
      <c r="I54" s="2"/>
      <c r="J54" s="2"/>
      <c r="K54" s="2"/>
      <c r="L54" s="1178"/>
      <c r="U54" s="1048"/>
      <c r="V54" s="1048"/>
    </row>
    <row r="55" spans="1:22">
      <c r="A55" s="2"/>
      <c r="B55" s="6" t="s">
        <v>183</v>
      </c>
      <c r="C55" s="2"/>
      <c r="D55" s="36"/>
      <c r="E55" s="2"/>
      <c r="F55" s="2"/>
      <c r="G55" s="2"/>
      <c r="H55" s="2"/>
      <c r="I55" s="2"/>
      <c r="J55" s="2"/>
      <c r="K55" s="2"/>
      <c r="L55" s="1178"/>
      <c r="U55" s="1048"/>
      <c r="V55" s="1048"/>
    </row>
    <row r="56" spans="1:22" ht="13.5" thickBot="1">
      <c r="A56" s="2"/>
      <c r="B56" s="2"/>
      <c r="C56" s="2"/>
      <c r="D56" s="36"/>
      <c r="E56" s="2"/>
      <c r="F56" s="2"/>
      <c r="G56" s="2"/>
      <c r="H56" s="2"/>
      <c r="I56" s="2"/>
      <c r="J56" s="2"/>
      <c r="K56" s="2"/>
      <c r="L56" s="1178"/>
      <c r="Q56" s="2171"/>
      <c r="R56" s="2171"/>
      <c r="S56" s="2171"/>
      <c r="T56" s="2177"/>
      <c r="U56" s="1048"/>
      <c r="V56" s="1048"/>
    </row>
    <row r="57" spans="1:22" ht="16.5" customHeight="1">
      <c r="A57" s="2"/>
      <c r="B57" s="1573" t="s">
        <v>67</v>
      </c>
      <c r="C57" s="1566" t="s">
        <v>68</v>
      </c>
      <c r="D57" s="1567" t="s">
        <v>69</v>
      </c>
      <c r="E57" s="1568" t="s">
        <v>71</v>
      </c>
      <c r="F57" s="2"/>
      <c r="G57" s="2"/>
      <c r="H57" s="2"/>
      <c r="I57" s="2"/>
      <c r="J57" s="2"/>
      <c r="K57" s="2"/>
      <c r="L57" s="1178"/>
      <c r="Q57" s="2171"/>
      <c r="R57" s="2171"/>
      <c r="S57" s="2171"/>
      <c r="T57" s="2177"/>
      <c r="U57" s="1048"/>
      <c r="V57" s="1048"/>
    </row>
    <row r="58" spans="1:22" ht="13.5" thickBot="1">
      <c r="A58" s="2"/>
      <c r="B58" s="1574" t="s">
        <v>77</v>
      </c>
      <c r="C58" s="1570"/>
      <c r="D58" s="1571"/>
      <c r="E58" s="1572"/>
      <c r="F58" s="2"/>
      <c r="G58" s="2"/>
      <c r="H58" s="2"/>
      <c r="I58" s="2"/>
      <c r="J58" s="2"/>
      <c r="K58" s="2"/>
      <c r="L58" s="1178"/>
      <c r="Q58" s="2171"/>
      <c r="R58" s="2171"/>
      <c r="S58" s="2171"/>
      <c r="T58" s="2177"/>
      <c r="U58" s="1048"/>
      <c r="V58" s="1048"/>
    </row>
    <row r="59" spans="1:22">
      <c r="A59" s="2"/>
      <c r="B59" s="15"/>
      <c r="C59" s="100"/>
      <c r="D59" s="101"/>
      <c r="E59" s="102"/>
      <c r="F59" s="2"/>
      <c r="G59" s="2"/>
      <c r="H59" s="2"/>
      <c r="I59" s="2"/>
      <c r="J59" s="2"/>
      <c r="K59" s="2"/>
      <c r="L59" s="1178"/>
      <c r="N59" s="1902" t="s">
        <v>68</v>
      </c>
      <c r="O59" s="1902" t="s">
        <v>69</v>
      </c>
      <c r="Q59" s="2171"/>
      <c r="R59" s="2171"/>
      <c r="S59" s="2171"/>
      <c r="T59" s="2177"/>
      <c r="U59" s="1048"/>
      <c r="V59" s="1048"/>
    </row>
    <row r="60" spans="1:22">
      <c r="A60" s="2"/>
      <c r="B60" s="23" t="s">
        <v>44</v>
      </c>
      <c r="C60" s="328">
        <v>1176505.300172599</v>
      </c>
      <c r="D60" s="329">
        <v>191.05085249999999</v>
      </c>
      <c r="E60" s="330">
        <f>SUM(C60:D60)</f>
        <v>1176696.3510250989</v>
      </c>
      <c r="F60" s="2"/>
      <c r="G60" s="2"/>
      <c r="H60" s="2"/>
      <c r="I60" s="2"/>
      <c r="J60" s="2"/>
      <c r="K60" s="2"/>
      <c r="L60" s="1178"/>
      <c r="M60" s="1902" t="s">
        <v>44</v>
      </c>
      <c r="N60" s="2171">
        <v>1176889.6943507004</v>
      </c>
      <c r="O60" s="2171">
        <v>191.05085249999999</v>
      </c>
      <c r="Q60" s="2171"/>
      <c r="R60" s="2171"/>
      <c r="S60" s="2171"/>
      <c r="T60" s="2177"/>
      <c r="U60" s="1048"/>
      <c r="V60" s="1048"/>
    </row>
    <row r="61" spans="1:22">
      <c r="A61" s="2"/>
      <c r="B61" s="23"/>
      <c r="C61" s="14"/>
      <c r="D61" s="104"/>
      <c r="E61" s="105">
        <f>E60/E68</f>
        <v>0.21359205031224301</v>
      </c>
      <c r="F61" s="2"/>
      <c r="G61" s="2"/>
      <c r="H61" s="2"/>
      <c r="I61" s="2"/>
      <c r="J61" s="2"/>
      <c r="K61" s="2"/>
      <c r="L61" s="1178"/>
      <c r="M61" s="1902" t="s">
        <v>45</v>
      </c>
      <c r="N61" s="2171">
        <v>128666.37844560004</v>
      </c>
      <c r="O61" s="2171">
        <v>23738.066717799989</v>
      </c>
      <c r="U61" s="1048"/>
      <c r="V61" s="1048"/>
    </row>
    <row r="62" spans="1:22">
      <c r="A62" s="2"/>
      <c r="B62" s="23" t="s">
        <v>45</v>
      </c>
      <c r="C62" s="328">
        <v>128666.37844559998</v>
      </c>
      <c r="D62" s="329">
        <v>23738.066717799989</v>
      </c>
      <c r="E62" s="330">
        <f>SUM(C62:D62)</f>
        <v>152404.44516339997</v>
      </c>
      <c r="F62" s="2"/>
      <c r="G62" s="2"/>
      <c r="H62" s="2"/>
      <c r="I62" s="2"/>
      <c r="J62" s="2"/>
      <c r="K62" s="2"/>
      <c r="L62" s="1178"/>
      <c r="M62" s="1902" t="s">
        <v>46</v>
      </c>
      <c r="N62" s="2171">
        <v>500629.41734349931</v>
      </c>
      <c r="O62" s="2171">
        <v>754355.30465539638</v>
      </c>
      <c r="U62" s="1048"/>
      <c r="V62" s="1048"/>
    </row>
    <row r="63" spans="1:22">
      <c r="A63" s="2"/>
      <c r="B63" s="23"/>
      <c r="C63" s="14"/>
      <c r="D63" s="103"/>
      <c r="E63" s="105">
        <f>E62/E68</f>
        <v>2.766421251395218E-2</v>
      </c>
      <c r="F63" s="2"/>
      <c r="G63" s="2"/>
      <c r="H63" s="2"/>
      <c r="I63" s="2"/>
      <c r="J63" s="2"/>
      <c r="K63" s="2"/>
      <c r="L63" s="1178"/>
      <c r="M63" s="1902" t="s">
        <v>47</v>
      </c>
      <c r="N63" s="2171"/>
      <c r="O63" s="2171">
        <v>2924997.5647500386</v>
      </c>
      <c r="U63" s="1048"/>
      <c r="V63" s="1048"/>
    </row>
    <row r="64" spans="1:22">
      <c r="A64" s="2"/>
      <c r="B64" s="23" t="s">
        <v>46</v>
      </c>
      <c r="C64" s="328">
        <v>500629.41734349931</v>
      </c>
      <c r="D64" s="329">
        <v>754355.30465539638</v>
      </c>
      <c r="E64" s="330">
        <f>SUM(C64:D64)</f>
        <v>1254984.7219988958</v>
      </c>
      <c r="F64" s="2"/>
      <c r="G64" s="2"/>
      <c r="H64" s="2"/>
      <c r="I64" s="2"/>
      <c r="J64" s="2"/>
      <c r="K64" s="2"/>
      <c r="L64" s="1178"/>
      <c r="P64" s="2178"/>
      <c r="U64" s="1048"/>
      <c r="V64" s="1048"/>
    </row>
    <row r="65" spans="1:22">
      <c r="A65" s="2"/>
      <c r="B65" s="23"/>
      <c r="C65" s="106"/>
      <c r="D65" s="103"/>
      <c r="E65" s="105">
        <f>E64/E68</f>
        <v>0.22780283090770531</v>
      </c>
      <c r="F65" s="2"/>
      <c r="G65" s="2"/>
      <c r="H65" s="2"/>
      <c r="I65" s="2"/>
      <c r="J65" s="2"/>
      <c r="K65" s="2"/>
      <c r="L65" s="1178"/>
      <c r="N65" s="1183">
        <f t="shared" ref="N65:O67" si="0">+N60/$E$68</f>
        <v>0.21362714568522809</v>
      </c>
      <c r="O65" s="1597">
        <f t="shared" si="0"/>
        <v>3.4679246913468592E-5</v>
      </c>
      <c r="P65" s="2178"/>
      <c r="U65" s="1048"/>
      <c r="V65" s="1048"/>
    </row>
    <row r="66" spans="1:22">
      <c r="A66" s="2"/>
      <c r="B66" s="23" t="s">
        <v>47</v>
      </c>
      <c r="C66" s="106"/>
      <c r="D66" s="329">
        <v>2924997.5647500386</v>
      </c>
      <c r="E66" s="330">
        <f>SUM(D66)</f>
        <v>2924997.5647500386</v>
      </c>
      <c r="F66" s="2"/>
      <c r="G66" s="2"/>
      <c r="H66" s="2"/>
      <c r="I66" s="2"/>
      <c r="J66" s="2"/>
      <c r="K66" s="2"/>
      <c r="L66" s="1178"/>
      <c r="N66" s="1183">
        <f t="shared" si="0"/>
        <v>2.3355316394501602E-2</v>
      </c>
      <c r="O66" s="1183">
        <f t="shared" si="0"/>
        <v>4.3088961194505887E-3</v>
      </c>
      <c r="P66" s="2178"/>
      <c r="U66" s="1048"/>
      <c r="V66" s="1048"/>
    </row>
    <row r="67" spans="1:22" ht="13.5" thickBot="1">
      <c r="A67" s="2"/>
      <c r="B67" s="15"/>
      <c r="C67" s="107"/>
      <c r="D67" s="108"/>
      <c r="E67" s="109">
        <f>E66/E68</f>
        <v>0.53094090626609969</v>
      </c>
      <c r="F67" s="2"/>
      <c r="G67" s="2"/>
      <c r="H67" s="2"/>
      <c r="I67" s="2"/>
      <c r="J67" s="2"/>
      <c r="K67" s="2"/>
      <c r="L67" s="1178"/>
      <c r="M67" s="1183"/>
      <c r="N67" s="1183">
        <f t="shared" si="0"/>
        <v>9.0873455674326961E-2</v>
      </c>
      <c r="O67" s="1183">
        <f t="shared" si="0"/>
        <v>0.13692937523337834</v>
      </c>
      <c r="P67" s="2178"/>
      <c r="U67" s="1048"/>
      <c r="V67" s="1048"/>
    </row>
    <row r="68" spans="1:22" ht="13.5" thickTop="1">
      <c r="A68" s="2"/>
      <c r="B68" s="96" t="s">
        <v>71</v>
      </c>
      <c r="C68" s="331">
        <f>SUM(C60:C66)</f>
        <v>1805801.0959616983</v>
      </c>
      <c r="D68" s="332">
        <f>SUM(D60:D66)</f>
        <v>3703281.9869757351</v>
      </c>
      <c r="E68" s="333">
        <f>SUM(E60,E62,E64,E66)</f>
        <v>5509083.0829374325</v>
      </c>
      <c r="F68" s="2"/>
      <c r="G68" s="2"/>
      <c r="H68" s="2"/>
      <c r="I68" s="2"/>
      <c r="J68" s="2"/>
      <c r="K68" s="2"/>
      <c r="L68" s="1178"/>
      <c r="N68" s="1183"/>
      <c r="O68" s="1183">
        <f>+O63/$E$68</f>
        <v>0.53094090626609969</v>
      </c>
      <c r="P68" s="2179"/>
      <c r="U68" s="1048"/>
      <c r="V68" s="1048"/>
    </row>
    <row r="69" spans="1:22" ht="13.5" thickBot="1">
      <c r="A69" s="2"/>
      <c r="B69" s="16"/>
      <c r="C69" s="110">
        <f>C68/E68</f>
        <v>0.3277861431341581</v>
      </c>
      <c r="D69" s="111">
        <f>D68/E68</f>
        <v>0.67221385686584201</v>
      </c>
      <c r="E69" s="17"/>
      <c r="F69" s="2"/>
      <c r="G69" s="2"/>
      <c r="H69" s="2"/>
      <c r="I69" s="2"/>
      <c r="J69" s="2"/>
      <c r="K69" s="2"/>
      <c r="L69" s="1178"/>
      <c r="N69" s="1183"/>
      <c r="O69" s="1183"/>
      <c r="U69" s="1048"/>
      <c r="V69" s="1048"/>
    </row>
    <row r="70" spans="1:2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178"/>
      <c r="U70" s="1048"/>
      <c r="V70" s="1048"/>
    </row>
    <row r="71" spans="1:22">
      <c r="A71" s="2"/>
      <c r="B71" s="2"/>
      <c r="C71" s="11"/>
      <c r="D71" s="11"/>
      <c r="E71" s="2"/>
      <c r="F71" s="2"/>
      <c r="G71" s="2"/>
      <c r="H71" s="2"/>
      <c r="I71" s="2"/>
      <c r="J71" s="2"/>
      <c r="K71" s="2"/>
      <c r="L71" s="1178"/>
      <c r="U71" s="1048"/>
      <c r="V71" s="1048"/>
    </row>
    <row r="72" spans="1:22">
      <c r="A72" s="2"/>
      <c r="B72" s="2"/>
      <c r="C72" s="11"/>
      <c r="D72" s="18"/>
      <c r="E72" s="2"/>
      <c r="F72" s="2"/>
      <c r="G72" s="11"/>
      <c r="H72" s="2"/>
      <c r="I72" s="2"/>
      <c r="J72" s="2"/>
      <c r="K72" s="2"/>
      <c r="L72" s="1178"/>
      <c r="U72" s="1048"/>
      <c r="V72" s="1048"/>
    </row>
    <row r="73" spans="1:22">
      <c r="A73" s="2"/>
      <c r="B73" s="2"/>
      <c r="C73" s="11"/>
      <c r="D73" s="18"/>
      <c r="E73" s="11"/>
      <c r="F73" s="2"/>
      <c r="G73" s="2"/>
      <c r="H73" s="2"/>
      <c r="I73" s="2"/>
      <c r="J73" s="2"/>
      <c r="K73" s="2"/>
      <c r="L73" s="1178"/>
      <c r="N73" s="1180"/>
      <c r="O73" s="1184"/>
      <c r="U73" s="1048"/>
      <c r="V73" s="1048"/>
    </row>
    <row r="74" spans="1:22">
      <c r="A74" s="2"/>
      <c r="B74" s="2"/>
      <c r="C74" s="11"/>
      <c r="D74" s="18"/>
      <c r="E74" s="11"/>
      <c r="F74" s="2"/>
      <c r="G74" s="2"/>
      <c r="H74" s="2"/>
      <c r="I74" s="2"/>
      <c r="J74" s="2"/>
      <c r="K74" s="2"/>
      <c r="L74" s="1178"/>
      <c r="N74" s="1180"/>
      <c r="O74" s="1180"/>
      <c r="U74" s="1048"/>
      <c r="V74" s="1048"/>
    </row>
    <row r="75" spans="1:22">
      <c r="A75" s="2"/>
      <c r="B75" s="2"/>
      <c r="C75" s="11"/>
      <c r="D75" s="18"/>
      <c r="E75" s="11"/>
      <c r="F75" s="2"/>
      <c r="G75" s="2"/>
      <c r="H75" s="2"/>
      <c r="I75" s="2"/>
      <c r="J75" s="2"/>
      <c r="K75" s="2"/>
      <c r="L75" s="1178"/>
      <c r="N75" s="1180"/>
      <c r="O75" s="1180"/>
      <c r="U75" s="1048"/>
      <c r="V75" s="1048"/>
    </row>
    <row r="76" spans="1:2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178"/>
      <c r="O76" s="1180"/>
      <c r="U76" s="1048"/>
      <c r="V76" s="1048"/>
    </row>
    <row r="77" spans="1:2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178"/>
      <c r="O77" s="1180"/>
      <c r="U77" s="1048"/>
      <c r="V77" s="1048"/>
    </row>
    <row r="78" spans="1:2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178"/>
      <c r="O78" s="1180"/>
      <c r="U78" s="1048"/>
      <c r="V78" s="1048"/>
    </row>
    <row r="79" spans="1:2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178"/>
      <c r="N79" s="2178"/>
      <c r="O79" s="2178"/>
      <c r="P79" s="2178"/>
      <c r="U79" s="1048"/>
      <c r="V79" s="1048"/>
    </row>
    <row r="80" spans="1:22">
      <c r="A80" s="2"/>
      <c r="B80" s="2"/>
      <c r="C80" s="2"/>
      <c r="D80" s="2"/>
      <c r="E80" s="2"/>
      <c r="F80" s="2"/>
      <c r="G80" s="2"/>
      <c r="H80" s="2"/>
      <c r="I80" s="2"/>
      <c r="J80" s="2"/>
      <c r="N80" s="2178"/>
      <c r="O80" s="2178"/>
      <c r="P80" s="2178"/>
      <c r="U80" s="1048"/>
      <c r="V80" s="1048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O81" s="2178"/>
      <c r="P81" s="2179"/>
      <c r="U81" s="1048"/>
      <c r="V81" s="1048"/>
    </row>
    <row r="82" spans="1:26" ht="13.5" customHeight="1">
      <c r="F82" s="2"/>
      <c r="U82" s="1048"/>
      <c r="V82" s="1048"/>
    </row>
    <row r="83" spans="1:26">
      <c r="F83" s="2"/>
      <c r="J83" s="112"/>
      <c r="U83" s="1048"/>
      <c r="V83" s="1048"/>
    </row>
    <row r="84" spans="1:26" s="84" customFormat="1">
      <c r="B84"/>
      <c r="C84"/>
      <c r="D84"/>
      <c r="E84"/>
      <c r="F84" s="2"/>
      <c r="G84"/>
      <c r="H84"/>
      <c r="I84"/>
      <c r="J84" s="112"/>
      <c r="K84"/>
      <c r="L84" s="1048"/>
      <c r="M84" s="1902"/>
      <c r="N84" s="1902"/>
      <c r="O84" s="1902"/>
      <c r="P84" s="1902"/>
      <c r="Q84" s="1902"/>
      <c r="R84" s="1902"/>
      <c r="S84" s="1902"/>
      <c r="T84" s="1902"/>
      <c r="U84" s="1048"/>
      <c r="V84" s="1048"/>
      <c r="W84"/>
      <c r="X84"/>
      <c r="Y84"/>
      <c r="Z84"/>
    </row>
    <row r="85" spans="1:26" s="84" customFormat="1">
      <c r="B85"/>
      <c r="C85"/>
      <c r="D85"/>
      <c r="E85"/>
      <c r="F85" s="2"/>
      <c r="G85"/>
      <c r="H85"/>
      <c r="I85"/>
      <c r="J85" s="112"/>
      <c r="K85"/>
      <c r="L85" s="1048"/>
      <c r="M85" s="1902"/>
      <c r="N85" s="1902"/>
      <c r="O85" s="1902"/>
      <c r="P85" s="1902"/>
      <c r="Q85" s="1902"/>
      <c r="R85" s="1902"/>
      <c r="S85" s="1902"/>
      <c r="T85" s="1902"/>
      <c r="U85" s="1048"/>
      <c r="V85" s="1048"/>
      <c r="W85"/>
      <c r="X85"/>
      <c r="Y85"/>
      <c r="Z85"/>
    </row>
  </sheetData>
  <printOptions horizontalCentered="1"/>
  <pageMargins left="0.78740157480314965" right="0.59055118110236227" top="0.59055118110236227" bottom="0.59055118110236227" header="0.31496062992125984" footer="0.31496062992125984"/>
  <pageSetup paperSize="9" scale="68" orientation="portrait" r:id="rId1"/>
  <headerFooter alignWithMargins="0"/>
  <ignoredErrors>
    <ignoredError sqref="E36 E61 E63 E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AM96"/>
  <sheetViews>
    <sheetView view="pageBreakPreview" zoomScale="90" zoomScaleNormal="70" zoomScaleSheetLayoutView="90" workbookViewId="0">
      <selection activeCell="N13" sqref="N13"/>
    </sheetView>
  </sheetViews>
  <sheetFormatPr baseColWidth="10" defaultColWidth="11.42578125" defaultRowHeight="12.75"/>
  <cols>
    <col min="1" max="1" width="2.7109375" style="2" customWidth="1"/>
    <col min="2" max="2" width="3.7109375" customWidth="1"/>
    <col min="3" max="3" width="11.28515625" customWidth="1"/>
    <col min="4" max="4" width="12.28515625" customWidth="1"/>
    <col min="5" max="5" width="6.85546875" customWidth="1"/>
    <col min="6" max="6" width="13" bestFit="1" customWidth="1"/>
    <col min="7" max="7" width="6.85546875" customWidth="1"/>
    <col min="8" max="8" width="14.5703125" bestFit="1" customWidth="1"/>
    <col min="9" max="9" width="7.28515625" customWidth="1"/>
    <col min="10" max="10" width="11" customWidth="1"/>
    <col min="11" max="11" width="6.5703125" customWidth="1"/>
    <col min="12" max="12" width="15" customWidth="1"/>
    <col min="13" max="13" width="10.28515625" customWidth="1"/>
    <col min="14" max="14" width="6.7109375" customWidth="1"/>
    <col min="15" max="15" width="10" customWidth="1"/>
    <col min="16" max="16" width="6.85546875" customWidth="1"/>
    <col min="17" max="17" width="13.42578125" bestFit="1" customWidth="1"/>
    <col min="18" max="18" width="7.42578125" customWidth="1"/>
    <col min="19" max="19" width="14.5703125" bestFit="1" customWidth="1"/>
    <col min="20" max="20" width="7" customWidth="1"/>
    <col min="21" max="21" width="14.42578125" customWidth="1"/>
    <col min="22" max="22" width="15.140625" customWidth="1"/>
    <col min="23" max="23" width="4" style="32" customWidth="1"/>
    <col min="24" max="24" width="11.42578125" style="169" customWidth="1"/>
    <col min="25" max="25" width="13" style="1048" customWidth="1"/>
    <col min="26" max="26" width="12.28515625" style="1149" bestFit="1" customWidth="1"/>
    <col min="27" max="27" width="11.7109375" style="1149" bestFit="1" customWidth="1"/>
    <col min="28" max="28" width="9.85546875" style="1149" bestFit="1" customWidth="1"/>
    <col min="29" max="29" width="6.42578125" style="1149" bestFit="1" customWidth="1"/>
    <col min="30" max="30" width="11.28515625" style="1149" bestFit="1" customWidth="1"/>
    <col min="31" max="31" width="6.42578125" style="1149" bestFit="1" customWidth="1"/>
    <col min="32" max="32" width="7.85546875" style="1149" bestFit="1" customWidth="1"/>
    <col min="33" max="33" width="9.85546875" style="1149" bestFit="1" customWidth="1"/>
    <col min="34" max="35" width="11.28515625" style="1149" bestFit="1" customWidth="1"/>
    <col min="36" max="36" width="11.5703125" style="1048" bestFit="1" customWidth="1"/>
    <col min="37" max="37" width="13" style="1048" customWidth="1"/>
    <col min="38" max="38" width="12.7109375" bestFit="1" customWidth="1"/>
  </cols>
  <sheetData>
    <row r="1" spans="1:39" ht="20.25">
      <c r="A1" s="113" t="s">
        <v>184</v>
      </c>
      <c r="C1" s="6"/>
      <c r="D1" s="6"/>
      <c r="E1" s="6"/>
      <c r="F1" s="6"/>
      <c r="G1" s="6"/>
      <c r="H1" s="6"/>
      <c r="I1" s="6"/>
      <c r="J1" s="6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1191"/>
      <c r="Z1" s="1192"/>
      <c r="AA1" s="1192"/>
      <c r="AB1" s="1192"/>
      <c r="AC1" s="1193"/>
      <c r="AD1" s="1192"/>
      <c r="AE1" s="1193"/>
      <c r="AF1" s="1193"/>
      <c r="AG1" s="1193"/>
      <c r="AH1" s="1193"/>
      <c r="AI1" s="1193"/>
      <c r="AJ1" s="1194"/>
    </row>
    <row r="2" spans="1:39" ht="18" customHeight="1"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Y2" s="1191"/>
      <c r="Z2" s="1192"/>
      <c r="AA2" s="1192"/>
      <c r="AB2" s="1192"/>
      <c r="AC2" s="1193"/>
      <c r="AD2" s="1192"/>
      <c r="AE2" s="1192"/>
      <c r="AF2" s="1192"/>
      <c r="AG2" s="1192"/>
      <c r="AH2" s="1192"/>
      <c r="AI2" s="1192"/>
      <c r="AJ2" s="1194"/>
    </row>
    <row r="3" spans="1:39" ht="15.75">
      <c r="B3" s="4" t="s">
        <v>185</v>
      </c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Y3" s="1191"/>
      <c r="Z3" s="1192"/>
      <c r="AA3" s="1192"/>
      <c r="AB3" s="1192"/>
      <c r="AC3" s="1193"/>
      <c r="AD3" s="1192"/>
      <c r="AE3" s="1192"/>
      <c r="AF3" s="1192"/>
      <c r="AG3" s="1192"/>
      <c r="AH3" s="1192"/>
      <c r="AI3" s="1192"/>
      <c r="AJ3" s="1194"/>
    </row>
    <row r="4" spans="1:39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1191"/>
      <c r="Z4" s="1192"/>
      <c r="AA4" s="1192"/>
      <c r="AB4" s="1192"/>
      <c r="AC4" s="1192"/>
      <c r="AD4" s="1192"/>
      <c r="AE4" s="1192"/>
      <c r="AF4" s="1192"/>
      <c r="AG4" s="1192"/>
      <c r="AH4" s="1192"/>
      <c r="AI4" s="1192"/>
      <c r="AJ4" s="1194"/>
    </row>
    <row r="5" spans="1:39" ht="18.75" customHeight="1">
      <c r="B5" s="1775" t="s">
        <v>137</v>
      </c>
      <c r="C5" s="1832" t="s">
        <v>81</v>
      </c>
      <c r="D5" s="1782"/>
      <c r="E5" s="1782"/>
      <c r="F5" s="1782"/>
      <c r="G5" s="1782"/>
      <c r="H5" s="1782"/>
      <c r="I5" s="1782"/>
      <c r="J5" s="1782"/>
      <c r="K5" s="1782"/>
      <c r="L5" s="1845" t="s">
        <v>186</v>
      </c>
      <c r="M5" s="1832" t="s">
        <v>102</v>
      </c>
      <c r="N5" s="1782"/>
      <c r="O5" s="1782"/>
      <c r="P5" s="1782"/>
      <c r="Q5" s="1782"/>
      <c r="R5" s="1782"/>
      <c r="S5" s="1782"/>
      <c r="T5" s="1782"/>
      <c r="U5" s="1847" t="s">
        <v>187</v>
      </c>
      <c r="V5" s="1839" t="s">
        <v>138</v>
      </c>
      <c r="Y5" s="1191"/>
      <c r="Z5" s="1192"/>
      <c r="AA5" s="1192"/>
      <c r="AB5" s="1192"/>
      <c r="AC5" s="1192"/>
      <c r="AD5" s="1192"/>
      <c r="AE5" s="1192"/>
      <c r="AF5" s="1192"/>
      <c r="AG5" s="1192"/>
      <c r="AH5" s="1192"/>
      <c r="AI5" s="1192"/>
      <c r="AJ5" s="1194"/>
    </row>
    <row r="6" spans="1:39" ht="18.75" customHeight="1" thickBot="1">
      <c r="B6" s="1777"/>
      <c r="C6" s="1549" t="s">
        <v>83</v>
      </c>
      <c r="D6" s="1575" t="s">
        <v>44</v>
      </c>
      <c r="E6" s="1575" t="s">
        <v>84</v>
      </c>
      <c r="F6" s="1575" t="s">
        <v>45</v>
      </c>
      <c r="G6" s="1575" t="s">
        <v>84</v>
      </c>
      <c r="H6" s="1575" t="s">
        <v>46</v>
      </c>
      <c r="I6" s="1575" t="s">
        <v>84</v>
      </c>
      <c r="J6" s="1575" t="s">
        <v>47</v>
      </c>
      <c r="K6" s="1576" t="s">
        <v>84</v>
      </c>
      <c r="L6" s="1846"/>
      <c r="M6" s="1575" t="s">
        <v>44</v>
      </c>
      <c r="N6" s="1575" t="s">
        <v>84</v>
      </c>
      <c r="O6" s="1575" t="s">
        <v>45</v>
      </c>
      <c r="P6" s="1575" t="s">
        <v>84</v>
      </c>
      <c r="Q6" s="1575" t="s">
        <v>46</v>
      </c>
      <c r="R6" s="1575" t="s">
        <v>84</v>
      </c>
      <c r="S6" s="1575" t="s">
        <v>47</v>
      </c>
      <c r="T6" s="1576" t="s">
        <v>84</v>
      </c>
      <c r="U6" s="1848"/>
      <c r="V6" s="1840"/>
      <c r="Y6" s="1191"/>
      <c r="Z6" s="1192"/>
      <c r="AA6" s="1192"/>
      <c r="AB6" s="1192"/>
      <c r="AC6" s="1192"/>
      <c r="AD6" s="1192"/>
      <c r="AE6" s="1192"/>
      <c r="AF6" s="1192"/>
      <c r="AG6" s="1192"/>
      <c r="AH6" s="1192"/>
      <c r="AI6" s="1192"/>
      <c r="AJ6" s="1194"/>
    </row>
    <row r="7" spans="1:39" ht="18.75" customHeight="1">
      <c r="B7" s="114">
        <v>1</v>
      </c>
      <c r="C7" s="115" t="s">
        <v>86</v>
      </c>
      <c r="D7" s="116"/>
      <c r="E7" s="117"/>
      <c r="F7" s="339">
        <v>2074.9844877000005</v>
      </c>
      <c r="G7" s="117">
        <f>(F7/L7)*100</f>
        <v>8.0432793913425265</v>
      </c>
      <c r="H7" s="339">
        <v>23691.615455800031</v>
      </c>
      <c r="I7" s="117">
        <f t="shared" ref="I7:I13" si="0">(H7/L7)*100</f>
        <v>91.836003340184604</v>
      </c>
      <c r="J7" s="1246">
        <v>31.142329799999999</v>
      </c>
      <c r="K7" s="117">
        <f>(J7/L7)*100</f>
        <v>0.12071726847287514</v>
      </c>
      <c r="L7" s="391">
        <f t="shared" ref="L7:L13" si="1">SUM(D7,F7,H7,J7)</f>
        <v>25797.742273300031</v>
      </c>
      <c r="M7" s="393">
        <v>14.308918999999999</v>
      </c>
      <c r="N7" s="164">
        <f>(M7/U7)*100</f>
        <v>4.827033185670686E-3</v>
      </c>
      <c r="O7" s="118">
        <v>30.4262348</v>
      </c>
      <c r="P7" s="164">
        <f t="shared" ref="P7:P13" si="2">(O7/U7)*100</f>
        <v>1.0264118840466446E-2</v>
      </c>
      <c r="Q7" s="339">
        <v>41391.872956599713</v>
      </c>
      <c r="R7" s="117">
        <f t="shared" ref="R7:R13" si="3">(Q7/U7)*100</f>
        <v>13.963315074924376</v>
      </c>
      <c r="S7" s="339">
        <v>254996.38602100211</v>
      </c>
      <c r="T7" s="117">
        <f t="shared" ref="T7:T13" si="4">(S7/U7)*100</f>
        <v>86.021593773049503</v>
      </c>
      <c r="U7" s="342">
        <f t="shared" ref="U7:U20" si="5">SUM(O7,Q7,S7,M7)</f>
        <v>296432.99413140176</v>
      </c>
      <c r="V7" s="301">
        <f>SUM(U7,L7)</f>
        <v>322230.73640470178</v>
      </c>
      <c r="W7" s="334"/>
      <c r="Y7" s="1191"/>
      <c r="Z7" s="1192"/>
      <c r="AA7" s="1192"/>
      <c r="AB7" s="1192"/>
      <c r="AC7" s="1192"/>
      <c r="AD7" s="1192"/>
      <c r="AE7" s="1192"/>
      <c r="AF7" s="1192"/>
      <c r="AG7" s="1192"/>
      <c r="AH7" s="1192"/>
      <c r="AI7" s="1192"/>
      <c r="AJ7" s="1194"/>
    </row>
    <row r="8" spans="1:39" ht="18.75" customHeight="1">
      <c r="B8" s="114">
        <v>2</v>
      </c>
      <c r="C8" s="115" t="s">
        <v>87</v>
      </c>
      <c r="D8" s="116"/>
      <c r="E8" s="117"/>
      <c r="F8" s="339">
        <v>1912.068327</v>
      </c>
      <c r="G8" s="117">
        <f t="shared" ref="G8:G13" si="6">(F8/L8)*100</f>
        <v>8.0312366556966488</v>
      </c>
      <c r="H8" s="339">
        <v>21863.593692499999</v>
      </c>
      <c r="I8" s="117">
        <f t="shared" si="0"/>
        <v>91.833378864637226</v>
      </c>
      <c r="J8" s="1246">
        <v>32.232193700000003</v>
      </c>
      <c r="K8" s="117">
        <f t="shared" ref="K8" si="7">(J8/L8)*100</f>
        <v>0.13538447966611533</v>
      </c>
      <c r="L8" s="391">
        <f t="shared" si="1"/>
        <v>23807.894213200001</v>
      </c>
      <c r="M8" s="394">
        <v>13.701822200000001</v>
      </c>
      <c r="N8" s="164">
        <f t="shared" ref="N8:N13" si="8">(M8/U8)*100</f>
        <v>4.74317143736436E-3</v>
      </c>
      <c r="O8" s="118">
        <v>25.906950700000003</v>
      </c>
      <c r="P8" s="164">
        <f t="shared" si="2"/>
        <v>8.9682311444273903E-3</v>
      </c>
      <c r="Q8" s="339">
        <v>41720.311660600084</v>
      </c>
      <c r="R8" s="117">
        <f t="shared" si="3"/>
        <v>14.442355749332201</v>
      </c>
      <c r="S8" s="339">
        <v>247114.77829789763</v>
      </c>
      <c r="T8" s="117">
        <f t="shared" si="4"/>
        <v>85.54393284808603</v>
      </c>
      <c r="U8" s="342">
        <f t="shared" si="5"/>
        <v>288874.69873139769</v>
      </c>
      <c r="V8" s="301">
        <f t="shared" ref="V8:V13" si="9">SUM(L8,U8)</f>
        <v>312682.59294459771</v>
      </c>
      <c r="W8" s="334"/>
      <c r="Y8" s="1191"/>
      <c r="Z8" s="1192"/>
      <c r="AA8" s="1192"/>
      <c r="AB8" s="1192"/>
      <c r="AC8" s="1192"/>
      <c r="AD8" s="1192"/>
      <c r="AE8" s="1192"/>
      <c r="AF8" s="1192"/>
      <c r="AG8" s="1192"/>
      <c r="AH8" s="1192"/>
      <c r="AI8" s="1192"/>
      <c r="AJ8" s="1194"/>
    </row>
    <row r="9" spans="1:39" ht="18.75" customHeight="1">
      <c r="B9" s="114">
        <v>3</v>
      </c>
      <c r="C9" s="115" t="s">
        <v>88</v>
      </c>
      <c r="D9" s="116"/>
      <c r="E9" s="117"/>
      <c r="F9" s="339">
        <v>1986.5293588000002</v>
      </c>
      <c r="G9" s="117">
        <f t="shared" si="6"/>
        <v>7.8976247055956224</v>
      </c>
      <c r="H9" s="339">
        <v>23131.530259899984</v>
      </c>
      <c r="I9" s="117">
        <f t="shared" si="0"/>
        <v>91.961462361257304</v>
      </c>
      <c r="J9" s="1246">
        <v>35.444540500000002</v>
      </c>
      <c r="K9" s="117">
        <f>(J9/L9)*100</f>
        <v>0.1409129331470742</v>
      </c>
      <c r="L9" s="391">
        <f t="shared" si="1"/>
        <v>25153.504159199983</v>
      </c>
      <c r="M9" s="394">
        <v>14.7342578</v>
      </c>
      <c r="N9" s="164">
        <f t="shared" si="8"/>
        <v>4.9871432366172704E-3</v>
      </c>
      <c r="O9" s="118">
        <v>26.579693899999995</v>
      </c>
      <c r="P9" s="164">
        <f t="shared" si="2"/>
        <v>8.996499346220363E-3</v>
      </c>
      <c r="Q9" s="339">
        <v>41400.31122040005</v>
      </c>
      <c r="R9" s="117">
        <f t="shared" si="3"/>
        <v>14.012872918286268</v>
      </c>
      <c r="S9" s="339">
        <v>254003.2237308984</v>
      </c>
      <c r="T9" s="117">
        <f t="shared" si="4"/>
        <v>85.973143439130908</v>
      </c>
      <c r="U9" s="342">
        <f t="shared" si="5"/>
        <v>295444.84890299843</v>
      </c>
      <c r="V9" s="301">
        <f t="shared" si="9"/>
        <v>320598.35306219844</v>
      </c>
      <c r="W9" s="334"/>
      <c r="Y9" s="1191"/>
      <c r="Z9" s="1192"/>
      <c r="AA9" s="1192"/>
      <c r="AB9" s="1192"/>
      <c r="AC9" s="1192"/>
      <c r="AD9" s="1192"/>
      <c r="AE9" s="1192"/>
      <c r="AF9" s="1192"/>
      <c r="AG9" s="1192"/>
      <c r="AH9" s="1192"/>
      <c r="AI9" s="1192"/>
      <c r="AJ9" s="1194"/>
    </row>
    <row r="10" spans="1:39" ht="18.75" customHeight="1">
      <c r="B10" s="114">
        <v>4</v>
      </c>
      <c r="C10" s="115" t="s">
        <v>89</v>
      </c>
      <c r="D10" s="116"/>
      <c r="E10" s="117"/>
      <c r="F10" s="339">
        <v>1892.1935452000002</v>
      </c>
      <c r="G10" s="117">
        <f t="shared" si="6"/>
        <v>7.9624401814157268</v>
      </c>
      <c r="H10" s="339">
        <v>21840.313814299985</v>
      </c>
      <c r="I10" s="117">
        <f t="shared" si="0"/>
        <v>91.905076375963503</v>
      </c>
      <c r="J10" s="1246">
        <v>31.483353000000001</v>
      </c>
      <c r="K10" s="117">
        <f>(J10/L10)*100</f>
        <v>0.13248344262076989</v>
      </c>
      <c r="L10" s="391">
        <f t="shared" si="1"/>
        <v>23763.990712499985</v>
      </c>
      <c r="M10" s="394">
        <v>14.0843206</v>
      </c>
      <c r="N10" s="164">
        <f t="shared" si="8"/>
        <v>4.8128291201698986E-3</v>
      </c>
      <c r="O10" s="118">
        <v>28.478727999999997</v>
      </c>
      <c r="P10" s="164">
        <f t="shared" si="2"/>
        <v>9.7316196724318987E-3</v>
      </c>
      <c r="Q10" s="339">
        <v>40453.367508699863</v>
      </c>
      <c r="R10" s="117">
        <f t="shared" si="3"/>
        <v>13.823538293696998</v>
      </c>
      <c r="S10" s="339">
        <v>252145.26339190081</v>
      </c>
      <c r="T10" s="117">
        <f t="shared" si="4"/>
        <v>86.161917257510396</v>
      </c>
      <c r="U10" s="342">
        <f t="shared" si="5"/>
        <v>292641.19394920068</v>
      </c>
      <c r="V10" s="301">
        <f t="shared" si="9"/>
        <v>316405.18466170068</v>
      </c>
      <c r="W10" s="334"/>
      <c r="Y10" s="1191"/>
      <c r="Z10" s="1192"/>
      <c r="AA10" s="1192"/>
      <c r="AB10" s="1192"/>
      <c r="AC10" s="1192"/>
      <c r="AD10" s="1192"/>
      <c r="AE10" s="1192"/>
      <c r="AF10" s="1192"/>
      <c r="AG10" s="1192"/>
      <c r="AH10" s="1192"/>
      <c r="AI10" s="1192"/>
      <c r="AJ10" s="1194"/>
      <c r="AK10" s="1186"/>
      <c r="AL10" s="123"/>
      <c r="AM10" s="124"/>
    </row>
    <row r="11" spans="1:39" ht="18.75" customHeight="1">
      <c r="B11" s="114">
        <v>5</v>
      </c>
      <c r="C11" s="115" t="s">
        <v>90</v>
      </c>
      <c r="D11" s="116"/>
      <c r="E11" s="117"/>
      <c r="F11" s="339">
        <v>1946.3255909999996</v>
      </c>
      <c r="G11" s="117">
        <f t="shared" si="6"/>
        <v>7.7153906092633546</v>
      </c>
      <c r="H11" s="339">
        <v>23233.018659899983</v>
      </c>
      <c r="I11" s="117">
        <f t="shared" si="0"/>
        <v>92.097547718794132</v>
      </c>
      <c r="J11" s="1246">
        <v>47.189175199999994</v>
      </c>
      <c r="K11" s="117">
        <f>(J11/L11)*100</f>
        <v>0.1870616719425148</v>
      </c>
      <c r="L11" s="391">
        <f t="shared" si="1"/>
        <v>25226.533426099984</v>
      </c>
      <c r="M11" s="394">
        <v>15.8117284</v>
      </c>
      <c r="N11" s="164">
        <f t="shared" si="8"/>
        <v>5.6144461263071127E-3</v>
      </c>
      <c r="O11" s="118">
        <v>28.9125011</v>
      </c>
      <c r="P11" s="164">
        <f t="shared" si="2"/>
        <v>1.0266283084064683E-2</v>
      </c>
      <c r="Q11" s="339">
        <v>38297.227964699938</v>
      </c>
      <c r="R11" s="117">
        <f t="shared" si="3"/>
        <v>13.598622348883122</v>
      </c>
      <c r="S11" s="339">
        <v>243283.84034680223</v>
      </c>
      <c r="T11" s="117">
        <f t="shared" si="4"/>
        <v>86.385496921906508</v>
      </c>
      <c r="U11" s="342">
        <f t="shared" si="5"/>
        <v>281625.79254100216</v>
      </c>
      <c r="V11" s="301">
        <f t="shared" si="9"/>
        <v>306852.32596710214</v>
      </c>
      <c r="W11" s="334"/>
      <c r="Y11" s="1191"/>
      <c r="Z11" s="1192"/>
      <c r="AA11" s="1192"/>
      <c r="AB11" s="1192"/>
      <c r="AC11" s="1192"/>
      <c r="AD11" s="1192"/>
      <c r="AE11" s="1192"/>
      <c r="AF11" s="1192"/>
      <c r="AG11" s="1192"/>
      <c r="AH11" s="1192"/>
      <c r="AI11" s="1192"/>
      <c r="AJ11" s="1194"/>
      <c r="AM11" s="124"/>
    </row>
    <row r="12" spans="1:39" ht="18.75" customHeight="1" thickBot="1">
      <c r="B12" s="114">
        <v>6</v>
      </c>
      <c r="C12" s="115" t="s">
        <v>91</v>
      </c>
      <c r="D12" s="116"/>
      <c r="E12" s="117"/>
      <c r="F12" s="339">
        <v>1861.5907501999998</v>
      </c>
      <c r="G12" s="117">
        <f t="shared" si="6"/>
        <v>7.906470705637199</v>
      </c>
      <c r="H12" s="339">
        <v>21641.276613700033</v>
      </c>
      <c r="I12" s="117">
        <f t="shared" si="0"/>
        <v>91.913928751755975</v>
      </c>
      <c r="J12" s="1246">
        <v>42.287225399999997</v>
      </c>
      <c r="K12" s="117">
        <f>(J12/L12)*100</f>
        <v>0.17960054260683084</v>
      </c>
      <c r="L12" s="391">
        <f t="shared" si="1"/>
        <v>23545.154589300033</v>
      </c>
      <c r="M12" s="394">
        <v>15.797618999999999</v>
      </c>
      <c r="N12" s="164">
        <f t="shared" si="8"/>
        <v>5.8941610123628262E-3</v>
      </c>
      <c r="O12" s="118">
        <v>26.7715201</v>
      </c>
      <c r="P12" s="164">
        <f t="shared" si="2"/>
        <v>9.9885716964757641E-3</v>
      </c>
      <c r="Q12" s="339">
        <v>36835.270937600028</v>
      </c>
      <c r="R12" s="117">
        <f t="shared" si="3"/>
        <v>13.743401321441134</v>
      </c>
      <c r="S12" s="339">
        <v>231143.66403329911</v>
      </c>
      <c r="T12" s="117">
        <f t="shared" si="4"/>
        <v>86.240715945850027</v>
      </c>
      <c r="U12" s="342">
        <f t="shared" si="5"/>
        <v>268021.50410999916</v>
      </c>
      <c r="V12" s="301">
        <f t="shared" si="9"/>
        <v>291566.65869929921</v>
      </c>
      <c r="W12" s="334"/>
      <c r="Y12" s="1191"/>
      <c r="Z12" s="1192"/>
      <c r="AA12" s="1192"/>
      <c r="AB12" s="1192"/>
      <c r="AC12" s="1192"/>
      <c r="AD12" s="1192"/>
      <c r="AE12" s="1192"/>
      <c r="AF12" s="1192"/>
      <c r="AG12" s="1192"/>
      <c r="AH12" s="1192"/>
      <c r="AI12" s="1192"/>
      <c r="AJ12" s="1194"/>
      <c r="AM12" s="124"/>
    </row>
    <row r="13" spans="1:39" ht="18.75" customHeight="1" thickTop="1">
      <c r="B13" s="1841" t="s">
        <v>92</v>
      </c>
      <c r="C13" s="1842"/>
      <c r="D13" s="125"/>
      <c r="E13" s="126"/>
      <c r="F13" s="341">
        <f>SUM(F7:F12)</f>
        <v>11673.692059899999</v>
      </c>
      <c r="G13" s="126">
        <f t="shared" si="6"/>
        <v>7.9253921553688409</v>
      </c>
      <c r="H13" s="341">
        <f>SUM(H7:H12)</f>
        <v>135401.34849610002</v>
      </c>
      <c r="I13" s="126">
        <f t="shared" si="0"/>
        <v>91.92539769689165</v>
      </c>
      <c r="J13" s="341">
        <f>SUM(J7:J12)</f>
        <v>219.77881759999997</v>
      </c>
      <c r="K13" s="126">
        <f>(J13/L13)*100</f>
        <v>0.14921014773951474</v>
      </c>
      <c r="L13" s="392">
        <f t="shared" si="1"/>
        <v>147294.81937360001</v>
      </c>
      <c r="M13" s="395">
        <f>SUM(M7:M12)</f>
        <v>88.438666999999995</v>
      </c>
      <c r="N13" s="165">
        <f t="shared" si="8"/>
        <v>5.1327081212082411E-3</v>
      </c>
      <c r="O13" s="341">
        <f>SUM(O7:O12)</f>
        <v>167.07562859999999</v>
      </c>
      <c r="P13" s="165">
        <f t="shared" si="2"/>
        <v>9.6965554192623895E-3</v>
      </c>
      <c r="Q13" s="341">
        <f>SUM(Q7:Q12)</f>
        <v>240098.36224859967</v>
      </c>
      <c r="R13" s="126">
        <f t="shared" si="3"/>
        <v>13.934570201088464</v>
      </c>
      <c r="S13" s="341">
        <f>SUM(S7:S12)</f>
        <v>1482687.1558218002</v>
      </c>
      <c r="T13" s="126">
        <f t="shared" si="4"/>
        <v>86.050600535371075</v>
      </c>
      <c r="U13" s="344">
        <f t="shared" si="5"/>
        <v>1723041.0323659999</v>
      </c>
      <c r="V13" s="346">
        <f t="shared" si="9"/>
        <v>1870335.8517395998</v>
      </c>
      <c r="W13" s="334"/>
      <c r="Y13" s="1191"/>
      <c r="Z13" s="1192"/>
      <c r="AA13" s="1192"/>
      <c r="AB13" s="1192"/>
      <c r="AC13" s="1192"/>
      <c r="AD13" s="1192"/>
      <c r="AE13" s="1192"/>
      <c r="AF13" s="1192"/>
      <c r="AG13" s="1192"/>
      <c r="AH13" s="1192"/>
      <c r="AI13" s="1192"/>
      <c r="AJ13" s="1194"/>
      <c r="AM13" s="124"/>
    </row>
    <row r="14" spans="1:39" ht="18.75" customHeight="1">
      <c r="B14" s="130"/>
      <c r="C14" s="131"/>
      <c r="D14" s="132"/>
      <c r="E14" s="133"/>
      <c r="F14" s="132"/>
      <c r="G14" s="133"/>
      <c r="H14" s="132"/>
      <c r="I14" s="133"/>
      <c r="J14" s="134"/>
      <c r="K14" s="133"/>
      <c r="L14" s="132"/>
      <c r="M14" s="132"/>
      <c r="N14" s="1603"/>
      <c r="O14" s="132"/>
      <c r="P14" s="1603"/>
      <c r="Q14" s="132"/>
      <c r="R14" s="133"/>
      <c r="S14" s="132"/>
      <c r="T14" s="133"/>
      <c r="U14" s="132"/>
      <c r="V14" s="335"/>
      <c r="Z14" s="1048"/>
      <c r="AA14" s="1048"/>
      <c r="AB14" s="1048"/>
      <c r="AC14" s="1048"/>
      <c r="AD14" s="1048"/>
      <c r="AE14" s="1048"/>
      <c r="AF14" s="1048"/>
      <c r="AG14" s="1048"/>
      <c r="AH14" s="1048"/>
      <c r="AI14" s="1048"/>
      <c r="AJ14" s="1194"/>
      <c r="AM14" s="124"/>
    </row>
    <row r="15" spans="1:39" ht="18.75" customHeight="1">
      <c r="B15" s="135">
        <v>7</v>
      </c>
      <c r="C15" s="115" t="s">
        <v>93</v>
      </c>
      <c r="D15" s="116"/>
      <c r="E15" s="117"/>
      <c r="F15" s="338">
        <v>1919.1559929999999</v>
      </c>
      <c r="G15" s="117">
        <f t="shared" ref="G15:G21" si="10">(F15/L15)*100</f>
        <v>8.0707629362203335</v>
      </c>
      <c r="H15" s="338">
        <v>21819.170874700005</v>
      </c>
      <c r="I15" s="117">
        <f t="shared" ref="I15:I21" si="11">(H15/L15)*100</f>
        <v>91.757708199276621</v>
      </c>
      <c r="J15" s="1247">
        <v>40.788045800000006</v>
      </c>
      <c r="K15" s="117">
        <f t="shared" ref="K15:K21" si="12">(J15/L15)*100</f>
        <v>0.17152886450304169</v>
      </c>
      <c r="L15" s="396">
        <f t="shared" ref="L15:L21" si="13">SUM(D15,F15,H15,J15)</f>
        <v>23779.114913500005</v>
      </c>
      <c r="M15" s="398">
        <v>16.3139732</v>
      </c>
      <c r="N15" s="164">
        <f>(M15/U15)*100</f>
        <v>6.0651424261727099E-3</v>
      </c>
      <c r="O15" s="137">
        <v>31.490623099999997</v>
      </c>
      <c r="P15" s="164">
        <f t="shared" ref="P15:P21" si="14">(O15/U15)*100</f>
        <v>1.1707455433997182E-2</v>
      </c>
      <c r="Q15" s="338">
        <v>36767.030065200197</v>
      </c>
      <c r="R15" s="117">
        <f t="shared" ref="R15:R21" si="15">(Q15/U15)*100</f>
        <v>13.669096497768754</v>
      </c>
      <c r="S15" s="338">
        <v>232164.39210159847</v>
      </c>
      <c r="T15" s="117">
        <f t="shared" ref="T15:T21" si="16">(S15/U15)*100</f>
        <v>86.313130904371064</v>
      </c>
      <c r="U15" s="342">
        <f t="shared" si="5"/>
        <v>268979.22676309868</v>
      </c>
      <c r="V15" s="301">
        <f t="shared" ref="V15:V21" si="17">SUM(L15,U15)</f>
        <v>292758.34167659871</v>
      </c>
      <c r="W15" s="334"/>
      <c r="AJ15" s="1194"/>
      <c r="AM15" s="124"/>
    </row>
    <row r="16" spans="1:39" ht="18.75" customHeight="1">
      <c r="B16" s="114">
        <v>8</v>
      </c>
      <c r="C16" s="115" t="s">
        <v>94</v>
      </c>
      <c r="D16" s="116"/>
      <c r="E16" s="117"/>
      <c r="F16" s="339">
        <v>1922.9424461000003</v>
      </c>
      <c r="G16" s="117">
        <f t="shared" si="10"/>
        <v>7.9639027747861411</v>
      </c>
      <c r="H16" s="339">
        <v>22186.554887099988</v>
      </c>
      <c r="I16" s="117">
        <f t="shared" si="11"/>
        <v>91.886039744286748</v>
      </c>
      <c r="J16" s="1246">
        <v>36.232473900000002</v>
      </c>
      <c r="K16" s="117">
        <f t="shared" si="12"/>
        <v>0.15005748092710761</v>
      </c>
      <c r="L16" s="391">
        <f t="shared" si="13"/>
        <v>24145.72980709999</v>
      </c>
      <c r="M16" s="394">
        <v>16.838757399999999</v>
      </c>
      <c r="N16" s="164">
        <f t="shared" ref="N16:N21" si="18">(M16/U16)*100</f>
        <v>6.3384849995229194E-3</v>
      </c>
      <c r="O16" s="118">
        <v>29.211736700000003</v>
      </c>
      <c r="P16" s="164">
        <f t="shared" si="14"/>
        <v>1.0995951214485886E-2</v>
      </c>
      <c r="Q16" s="339">
        <v>36586.894250399913</v>
      </c>
      <c r="R16" s="117">
        <f t="shared" si="15"/>
        <v>13.772125512378439</v>
      </c>
      <c r="S16" s="339">
        <v>229026.07947449575</v>
      </c>
      <c r="T16" s="117">
        <f t="shared" si="16"/>
        <v>86.210540051407563</v>
      </c>
      <c r="U16" s="342">
        <f t="shared" si="5"/>
        <v>265659.02421899565</v>
      </c>
      <c r="V16" s="301">
        <f t="shared" si="17"/>
        <v>289804.75402609562</v>
      </c>
      <c r="W16" s="334"/>
      <c r="Y16" s="1191"/>
      <c r="Z16" s="1192"/>
      <c r="AA16" s="1192"/>
      <c r="AB16" s="1192"/>
      <c r="AC16" s="1193"/>
      <c r="AD16" s="1192"/>
      <c r="AE16" s="1193"/>
      <c r="AF16" s="1193"/>
      <c r="AG16" s="1193"/>
      <c r="AH16" s="1193"/>
      <c r="AI16" s="1193"/>
      <c r="AJ16" s="1194"/>
      <c r="AM16" s="124"/>
    </row>
    <row r="17" spans="2:39" ht="18.75" customHeight="1">
      <c r="B17" s="114">
        <v>9</v>
      </c>
      <c r="C17" s="115" t="s">
        <v>169</v>
      </c>
      <c r="D17" s="116"/>
      <c r="E17" s="117"/>
      <c r="F17" s="339">
        <v>1896.9180627000003</v>
      </c>
      <c r="G17" s="117">
        <f t="shared" si="10"/>
        <v>7.8015868075869275</v>
      </c>
      <c r="H17" s="339">
        <v>22369.656744499978</v>
      </c>
      <c r="I17" s="117">
        <f t="shared" si="11"/>
        <v>92.001242636561514</v>
      </c>
      <c r="J17" s="1246">
        <v>47.9410661</v>
      </c>
      <c r="K17" s="117">
        <f t="shared" si="12"/>
        <v>0.19717055585155444</v>
      </c>
      <c r="L17" s="391">
        <f t="shared" si="13"/>
        <v>24314.515873299977</v>
      </c>
      <c r="M17" s="394">
        <v>16.809940900000001</v>
      </c>
      <c r="N17" s="164">
        <f t="shared" si="18"/>
        <v>6.195670841268497E-3</v>
      </c>
      <c r="O17" s="118">
        <v>22.933517000000002</v>
      </c>
      <c r="P17" s="164">
        <f t="shared" si="14"/>
        <v>8.4526485494446565E-3</v>
      </c>
      <c r="Q17" s="339">
        <v>37449.534435899994</v>
      </c>
      <c r="R17" s="117">
        <f t="shared" si="15"/>
        <v>13.802843799622524</v>
      </c>
      <c r="S17" s="339">
        <v>233828.24898369858</v>
      </c>
      <c r="T17" s="117">
        <f t="shared" si="16"/>
        <v>86.182507880986748</v>
      </c>
      <c r="U17" s="342">
        <f t="shared" si="5"/>
        <v>271317.5268774986</v>
      </c>
      <c r="V17" s="301">
        <f t="shared" si="17"/>
        <v>295632.04275079857</v>
      </c>
      <c r="W17" s="334"/>
      <c r="Y17" s="1191"/>
      <c r="Z17" s="1192"/>
      <c r="AA17" s="1192"/>
      <c r="AB17" s="1192"/>
      <c r="AC17" s="1193"/>
      <c r="AD17" s="1192"/>
      <c r="AE17" s="1193"/>
      <c r="AF17" s="1193"/>
      <c r="AG17" s="1193"/>
      <c r="AH17" s="1193"/>
      <c r="AI17" s="1193"/>
      <c r="AJ17" s="1194"/>
      <c r="AM17" s="124"/>
    </row>
    <row r="18" spans="2:39" ht="18.75" customHeight="1">
      <c r="B18" s="114">
        <v>10</v>
      </c>
      <c r="C18" s="115" t="s">
        <v>96</v>
      </c>
      <c r="D18" s="116"/>
      <c r="E18" s="117"/>
      <c r="F18" s="339">
        <v>1862.8451748000002</v>
      </c>
      <c r="G18" s="117">
        <f t="shared" si="10"/>
        <v>7.1796372015950753</v>
      </c>
      <c r="H18" s="339">
        <v>24032.853789700002</v>
      </c>
      <c r="I18" s="117">
        <f t="shared" si="11"/>
        <v>92.625610256392036</v>
      </c>
      <c r="J18" s="1246">
        <v>50.5309423</v>
      </c>
      <c r="K18" s="117">
        <f t="shared" si="12"/>
        <v>0.19475254201288342</v>
      </c>
      <c r="L18" s="391">
        <f t="shared" si="13"/>
        <v>25946.229906800003</v>
      </c>
      <c r="M18" s="394">
        <v>17.377738799999999</v>
      </c>
      <c r="N18" s="164">
        <f t="shared" si="18"/>
        <v>6.1895284718267492E-3</v>
      </c>
      <c r="O18" s="118">
        <v>30.856290799999996</v>
      </c>
      <c r="P18" s="164">
        <f t="shared" si="14"/>
        <v>1.0990261313029159E-2</v>
      </c>
      <c r="Q18" s="339">
        <v>38592.509371200016</v>
      </c>
      <c r="R18" s="117">
        <f t="shared" si="15"/>
        <v>13.745714462705767</v>
      </c>
      <c r="S18" s="339">
        <v>242119.55811650137</v>
      </c>
      <c r="T18" s="117">
        <f t="shared" si="16"/>
        <v>86.237105747509375</v>
      </c>
      <c r="U18" s="342">
        <f t="shared" si="5"/>
        <v>280760.30151730141</v>
      </c>
      <c r="V18" s="301">
        <f t="shared" si="17"/>
        <v>306706.53142410144</v>
      </c>
      <c r="W18" s="334"/>
      <c r="Y18" s="1191"/>
      <c r="Z18" s="1192"/>
      <c r="AA18" s="1192"/>
      <c r="AB18" s="1192"/>
      <c r="AC18" s="1193"/>
      <c r="AD18" s="1192"/>
      <c r="AE18" s="1193"/>
      <c r="AF18" s="1193"/>
      <c r="AG18" s="1193"/>
      <c r="AH18" s="1193"/>
      <c r="AI18" s="1193"/>
      <c r="AJ18" s="1194"/>
      <c r="AM18" s="124"/>
    </row>
    <row r="19" spans="2:39" ht="18.75" customHeight="1">
      <c r="B19" s="114">
        <v>11</v>
      </c>
      <c r="C19" s="115" t="s">
        <v>97</v>
      </c>
      <c r="D19" s="116"/>
      <c r="E19" s="117"/>
      <c r="F19" s="339">
        <v>2053.0992105999994</v>
      </c>
      <c r="G19" s="117">
        <f>(F19/L19)*100</f>
        <v>7.2191688236618505</v>
      </c>
      <c r="H19" s="339">
        <v>26334.124999599986</v>
      </c>
      <c r="I19" s="117">
        <f>(H19/L19)*100</f>
        <v>92.596837607262202</v>
      </c>
      <c r="J19" s="1246">
        <v>52.326945199999997</v>
      </c>
      <c r="K19" s="117">
        <f t="shared" si="12"/>
        <v>0.18399356907594644</v>
      </c>
      <c r="L19" s="391">
        <f t="shared" si="13"/>
        <v>28439.551155399986</v>
      </c>
      <c r="M19" s="394">
        <v>17.368209</v>
      </c>
      <c r="N19" s="164">
        <f t="shared" si="18"/>
        <v>6.0573016257120128E-3</v>
      </c>
      <c r="O19" s="118">
        <v>24.335403000000003</v>
      </c>
      <c r="P19" s="164">
        <f>(O19/U19)*100</f>
        <v>8.4871661870407605E-3</v>
      </c>
      <c r="Q19" s="339">
        <v>41104.770917499933</v>
      </c>
      <c r="R19" s="117">
        <f t="shared" si="15"/>
        <v>14.335617201698355</v>
      </c>
      <c r="S19" s="339">
        <v>245585.30924490368</v>
      </c>
      <c r="T19" s="117">
        <f t="shared" si="16"/>
        <v>85.649838330488905</v>
      </c>
      <c r="U19" s="342">
        <f t="shared" si="5"/>
        <v>286731.78377440356</v>
      </c>
      <c r="V19" s="301">
        <f t="shared" si="17"/>
        <v>315171.33492980356</v>
      </c>
      <c r="W19" s="334"/>
      <c r="Y19" s="1191"/>
      <c r="Z19" s="1192"/>
      <c r="AA19" s="1192"/>
      <c r="AB19" s="1192"/>
      <c r="AC19" s="1193"/>
      <c r="AD19" s="1192"/>
      <c r="AE19" s="1193"/>
      <c r="AF19" s="1193"/>
      <c r="AG19" s="1193"/>
      <c r="AH19" s="1193"/>
      <c r="AI19" s="1193"/>
      <c r="AJ19" s="1194"/>
      <c r="AM19" s="124"/>
    </row>
    <row r="20" spans="2:39" ht="18.75" customHeight="1" thickBot="1">
      <c r="B20" s="114">
        <v>12</v>
      </c>
      <c r="C20" s="115" t="s">
        <v>98</v>
      </c>
      <c r="D20" s="116"/>
      <c r="E20" s="117"/>
      <c r="F20" s="339">
        <v>2078.5520881999996</v>
      </c>
      <c r="G20" s="117">
        <f t="shared" si="10"/>
        <v>6.7664999785208719</v>
      </c>
      <c r="H20" s="339">
        <v>28580.175930500016</v>
      </c>
      <c r="I20" s="117">
        <f t="shared" si="11"/>
        <v>93.039650494071807</v>
      </c>
      <c r="J20" s="1246">
        <v>59.547231400000008</v>
      </c>
      <c r="K20" s="117">
        <f t="shared" si="12"/>
        <v>0.19384952740732453</v>
      </c>
      <c r="L20" s="391">
        <f t="shared" si="13"/>
        <v>30718.275250100014</v>
      </c>
      <c r="M20" s="394">
        <v>17.9035662</v>
      </c>
      <c r="N20" s="164">
        <f t="shared" si="18"/>
        <v>5.9252948920531382E-3</v>
      </c>
      <c r="O20" s="118">
        <v>24.958483300000005</v>
      </c>
      <c r="P20" s="164">
        <f t="shared" si="14"/>
        <v>8.2601629172004611E-3</v>
      </c>
      <c r="Q20" s="339">
        <v>43032.317644399969</v>
      </c>
      <c r="R20" s="117">
        <f>(Q20/U20)*100</f>
        <v>14.24180909452393</v>
      </c>
      <c r="S20" s="339">
        <v>259079.67548490019</v>
      </c>
      <c r="T20" s="117">
        <f t="shared" si="16"/>
        <v>85.744005447666822</v>
      </c>
      <c r="U20" s="342">
        <f t="shared" si="5"/>
        <v>302154.85517880012</v>
      </c>
      <c r="V20" s="301">
        <f t="shared" si="17"/>
        <v>332873.13042890013</v>
      </c>
      <c r="W20" s="334"/>
      <c r="Y20" s="1191"/>
      <c r="Z20" s="1192"/>
      <c r="AA20" s="1192"/>
      <c r="AB20" s="1192"/>
      <c r="AC20" s="1193"/>
      <c r="AD20" s="1192"/>
      <c r="AE20" s="1193"/>
      <c r="AF20" s="1193"/>
      <c r="AG20" s="1193"/>
      <c r="AH20" s="1193"/>
      <c r="AI20" s="1193"/>
      <c r="AJ20" s="1194"/>
      <c r="AM20" s="124"/>
    </row>
    <row r="21" spans="2:39" ht="18.75" customHeight="1" thickTop="1" thickBot="1">
      <c r="B21" s="1843" t="s">
        <v>99</v>
      </c>
      <c r="C21" s="1844"/>
      <c r="D21" s="139"/>
      <c r="E21" s="126"/>
      <c r="F21" s="340">
        <f>SUM(F15:F20)</f>
        <v>11733.512975400001</v>
      </c>
      <c r="G21" s="1601">
        <f t="shared" si="10"/>
        <v>7.4572633581453971</v>
      </c>
      <c r="H21" s="340">
        <f>SUM(H15:H20)</f>
        <v>145322.53722609999</v>
      </c>
      <c r="I21" s="1601">
        <f t="shared" si="11"/>
        <v>92.360100017869698</v>
      </c>
      <c r="J21" s="340">
        <f>SUM(J15:J20)</f>
        <v>287.36670470000001</v>
      </c>
      <c r="K21" s="1601">
        <f t="shared" si="12"/>
        <v>0.18263662398491906</v>
      </c>
      <c r="L21" s="397">
        <f t="shared" si="13"/>
        <v>157343.41690619997</v>
      </c>
      <c r="M21" s="399">
        <f>SUM(M15:M20)</f>
        <v>102.61218550000001</v>
      </c>
      <c r="N21" s="1604">
        <f t="shared" si="18"/>
        <v>6.1238970537278118E-3</v>
      </c>
      <c r="O21" s="340">
        <f>SUM(O15:O20)</f>
        <v>163.78605390000001</v>
      </c>
      <c r="P21" s="1604">
        <f t="shared" si="14"/>
        <v>9.7747546067022857E-3</v>
      </c>
      <c r="Q21" s="340">
        <f>SUM(Q15:Q20)</f>
        <v>233533.05668460001</v>
      </c>
      <c r="R21" s="1601">
        <f t="shared" si="15"/>
        <v>13.937256972066656</v>
      </c>
      <c r="S21" s="340">
        <f>SUM(S15:S20)</f>
        <v>1441803.2634060981</v>
      </c>
      <c r="T21" s="1601">
        <f t="shared" si="16"/>
        <v>86.046844376272901</v>
      </c>
      <c r="U21" s="343">
        <f>SUM(O21,Q21,S21,M21)</f>
        <v>1675602.7183300983</v>
      </c>
      <c r="V21" s="345">
        <f t="shared" si="17"/>
        <v>1832946.1352362982</v>
      </c>
      <c r="W21" s="334"/>
      <c r="Y21" s="1191"/>
      <c r="Z21" s="1192"/>
      <c r="AA21" s="1192"/>
      <c r="AB21" s="1192"/>
      <c r="AC21" s="1193"/>
      <c r="AD21" s="1192"/>
      <c r="AE21" s="1193"/>
      <c r="AF21" s="1193"/>
      <c r="AG21" s="1193"/>
      <c r="AH21" s="1193"/>
      <c r="AI21" s="1193"/>
      <c r="AJ21" s="1194"/>
      <c r="AM21" s="124"/>
    </row>
    <row r="22" spans="2:39" ht="18.75" customHeight="1" thickBot="1">
      <c r="B22" s="3"/>
      <c r="C22" s="3"/>
      <c r="D22" s="122"/>
      <c r="E22" s="143"/>
      <c r="F22" s="122"/>
      <c r="G22" s="816"/>
      <c r="H22" s="122"/>
      <c r="I22" s="144"/>
      <c r="J22" s="145"/>
      <c r="K22" s="3"/>
      <c r="L22" s="122"/>
      <c r="M22" s="122"/>
      <c r="N22" s="122"/>
      <c r="O22" s="122"/>
      <c r="P22" s="144"/>
      <c r="Q22" s="122"/>
      <c r="R22" s="144"/>
      <c r="S22" s="122"/>
      <c r="T22" s="144"/>
      <c r="U22" s="122"/>
      <c r="V22" s="122"/>
      <c r="Y22" s="1191"/>
      <c r="Z22" s="1192"/>
      <c r="AA22" s="1192"/>
      <c r="AB22" s="1192"/>
      <c r="AC22" s="1193"/>
      <c r="AD22" s="1192"/>
      <c r="AE22" s="1193"/>
      <c r="AF22" s="1193"/>
      <c r="AG22" s="1193"/>
      <c r="AH22" s="1193"/>
      <c r="AI22" s="1193"/>
      <c r="AJ22" s="1194"/>
      <c r="AM22" s="124"/>
    </row>
    <row r="23" spans="2:39" ht="18.75" customHeight="1" thickBot="1">
      <c r="B23" s="1577" t="s">
        <v>100</v>
      </c>
      <c r="C23" s="1578"/>
      <c r="D23" s="336"/>
      <c r="E23" s="1599"/>
      <c r="F23" s="337">
        <f>SUM(F21,F13)</f>
        <v>23407.205035300001</v>
      </c>
      <c r="G23" s="1600">
        <f>(F23/L23)*100</f>
        <v>7.6836070616563292</v>
      </c>
      <c r="H23" s="337">
        <f>SUM(H21,H13)</f>
        <v>280723.88572220004</v>
      </c>
      <c r="I23" s="146">
        <f>(H23/L23)*100</f>
        <v>92.149918260544482</v>
      </c>
      <c r="J23" s="337">
        <f>SUM(J21,J13)</f>
        <v>507.14552229999998</v>
      </c>
      <c r="K23" s="1602">
        <f>(J23/L23)*100</f>
        <v>0.16647467779921227</v>
      </c>
      <c r="L23" s="357">
        <f>SUM(L21,L13)</f>
        <v>304638.23627979995</v>
      </c>
      <c r="M23" s="400">
        <f>M21+M13</f>
        <v>191.05085250000002</v>
      </c>
      <c r="N23" s="148">
        <f>(M23/U23)*100</f>
        <v>5.6213850734096399E-3</v>
      </c>
      <c r="O23" s="337">
        <f>O21+O13</f>
        <v>330.86168250000003</v>
      </c>
      <c r="P23" s="148">
        <f>(O23/U23)*100</f>
        <v>9.7351092603405135E-3</v>
      </c>
      <c r="Q23" s="337">
        <f>Q21+Q13</f>
        <v>473631.41893319972</v>
      </c>
      <c r="R23" s="146">
        <f>(Q23/U23)*100</f>
        <v>13.935894835585289</v>
      </c>
      <c r="S23" s="337">
        <f>SUM(S21,S13)</f>
        <v>2924490.4192278981</v>
      </c>
      <c r="T23" s="146">
        <f>(S23/U23)*100</f>
        <v>86.04874867008094</v>
      </c>
      <c r="U23" s="355">
        <f>SUM(U21,U13)</f>
        <v>3398643.7506960984</v>
      </c>
      <c r="V23" s="358">
        <f>SUM(V13,V21)</f>
        <v>3703281.986975898</v>
      </c>
      <c r="W23" s="334"/>
      <c r="Y23" s="1191"/>
      <c r="Z23" s="1192"/>
      <c r="AA23" s="1192"/>
      <c r="AB23" s="1192"/>
      <c r="AC23" s="1193"/>
      <c r="AD23" s="1192"/>
      <c r="AE23" s="1193"/>
      <c r="AF23" s="1193"/>
      <c r="AG23" s="1193"/>
      <c r="AH23" s="1193"/>
      <c r="AI23" s="1193"/>
      <c r="AJ23" s="1194"/>
      <c r="AM23" s="124"/>
    </row>
    <row r="24" spans="2:39" ht="18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36"/>
      <c r="M24" s="36"/>
      <c r="N24" s="36"/>
      <c r="O24" s="2"/>
      <c r="P24" s="2"/>
      <c r="Q24" s="36"/>
      <c r="R24" s="2"/>
      <c r="S24" s="2"/>
      <c r="T24" s="2"/>
      <c r="U24" s="2"/>
      <c r="V24" s="2"/>
      <c r="Y24" s="1191"/>
      <c r="Z24" s="1192"/>
      <c r="AA24" s="1192"/>
      <c r="AB24" s="1192"/>
      <c r="AC24" s="1193"/>
      <c r="AD24" s="1192"/>
      <c r="AE24" s="1193"/>
      <c r="AF24" s="1193"/>
      <c r="AG24" s="1193"/>
      <c r="AH24" s="1193"/>
      <c r="AI24" s="1193"/>
      <c r="AJ24" s="1194"/>
      <c r="AM24" s="124"/>
    </row>
    <row r="25" spans="2:39" ht="18.75" customHeight="1">
      <c r="B25" s="4" t="s">
        <v>188</v>
      </c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Y25" s="1191"/>
      <c r="Z25" s="1192"/>
      <c r="AA25" s="1192"/>
      <c r="AB25" s="1192"/>
      <c r="AC25" s="1193"/>
      <c r="AD25" s="1192"/>
      <c r="AE25" s="1193"/>
      <c r="AF25" s="1193"/>
      <c r="AG25" s="1193"/>
      <c r="AH25" s="1193"/>
      <c r="AI25" s="1193"/>
      <c r="AJ25" s="1194"/>
    </row>
    <row r="26" spans="2:39" ht="18.75" customHeight="1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Y26" s="1191"/>
      <c r="Z26" s="1192"/>
      <c r="AA26" s="1192"/>
      <c r="AB26" s="1192"/>
      <c r="AC26" s="1193"/>
      <c r="AD26" s="1192"/>
      <c r="AE26" s="1193"/>
      <c r="AF26" s="1193"/>
      <c r="AG26" s="1193"/>
      <c r="AH26" s="1193"/>
      <c r="AI26" s="1193"/>
    </row>
    <row r="27" spans="2:39" ht="18.75" customHeight="1">
      <c r="B27" s="1775" t="s">
        <v>137</v>
      </c>
      <c r="C27" s="1834" t="s">
        <v>83</v>
      </c>
      <c r="D27" s="1832" t="s">
        <v>81</v>
      </c>
      <c r="E27" s="1782"/>
      <c r="F27" s="1782"/>
      <c r="G27" s="1782"/>
      <c r="H27" s="1782"/>
      <c r="I27" s="1782"/>
      <c r="J27" s="1782"/>
      <c r="K27" s="1782"/>
      <c r="L27" s="1827" t="s">
        <v>48</v>
      </c>
      <c r="M27" s="149"/>
      <c r="N27" s="149"/>
      <c r="O27" s="2"/>
      <c r="P27" s="2"/>
      <c r="Q27" s="2"/>
      <c r="R27" s="2"/>
      <c r="S27" s="2"/>
      <c r="T27" s="2"/>
      <c r="U27" s="2"/>
      <c r="V27" s="2"/>
      <c r="Y27" s="1191"/>
      <c r="Z27" s="1192"/>
      <c r="AA27" s="1192"/>
      <c r="AB27" s="1192"/>
      <c r="AC27" s="1193"/>
      <c r="AD27" s="1192"/>
      <c r="AE27" s="1193"/>
      <c r="AF27" s="1193"/>
      <c r="AG27" s="1193"/>
      <c r="AH27" s="1193"/>
      <c r="AI27" s="1193"/>
    </row>
    <row r="28" spans="2:39" ht="18.75" customHeight="1" thickBot="1">
      <c r="B28" s="1777"/>
      <c r="C28" s="1835"/>
      <c r="D28" s="1549" t="s">
        <v>44</v>
      </c>
      <c r="E28" s="1549" t="s">
        <v>84</v>
      </c>
      <c r="F28" s="1549" t="s">
        <v>45</v>
      </c>
      <c r="G28" s="1549" t="s">
        <v>84</v>
      </c>
      <c r="H28" s="1549" t="s">
        <v>46</v>
      </c>
      <c r="I28" s="1549" t="s">
        <v>84</v>
      </c>
      <c r="J28" s="1549" t="s">
        <v>47</v>
      </c>
      <c r="K28" s="1549" t="s">
        <v>84</v>
      </c>
      <c r="L28" s="1829"/>
      <c r="M28" s="149"/>
      <c r="N28" s="149"/>
      <c r="O28" s="2"/>
      <c r="P28" s="2"/>
      <c r="Q28" s="2"/>
      <c r="R28" s="2"/>
      <c r="S28" s="2"/>
      <c r="T28" s="2"/>
      <c r="U28" s="2"/>
      <c r="V28" s="2"/>
    </row>
    <row r="29" spans="2:39" ht="18.75" customHeight="1">
      <c r="B29" s="130">
        <v>1</v>
      </c>
      <c r="C29" s="115" t="s">
        <v>86</v>
      </c>
      <c r="D29" s="347">
        <v>96044.254970699956</v>
      </c>
      <c r="E29" s="121">
        <f t="shared" ref="E29:E34" si="19">100*D29/L29</f>
        <v>64.256121977983625</v>
      </c>
      <c r="F29" s="339">
        <v>10829.787103000001</v>
      </c>
      <c r="G29" s="121">
        <f t="shared" ref="G29:G34" si="20">100*F29/L29</f>
        <v>7.2454112044312575</v>
      </c>
      <c r="H29" s="339">
        <v>42596.937521999971</v>
      </c>
      <c r="I29" s="121">
        <f t="shared" ref="I29:I35" si="21">100*H29/L29</f>
        <v>28.498466817585122</v>
      </c>
      <c r="J29" s="120"/>
      <c r="K29" s="151"/>
      <c r="L29" s="352">
        <f t="shared" ref="L29:L35" si="22">SUM(D29,F29,H29)</f>
        <v>149470.97959569993</v>
      </c>
      <c r="M29" s="77"/>
      <c r="N29" s="77"/>
      <c r="O29" s="2"/>
      <c r="P29" s="2"/>
      <c r="Q29" s="2"/>
      <c r="R29" s="2"/>
      <c r="S29" s="2"/>
      <c r="T29" s="2"/>
      <c r="U29" s="2"/>
      <c r="V29" s="2"/>
    </row>
    <row r="30" spans="2:39" ht="18.75" customHeight="1">
      <c r="B30" s="130">
        <v>2</v>
      </c>
      <c r="C30" s="115" t="s">
        <v>87</v>
      </c>
      <c r="D30" s="347">
        <v>90912.786960799931</v>
      </c>
      <c r="E30" s="121">
        <f t="shared" si="19"/>
        <v>64.015247589871962</v>
      </c>
      <c r="F30" s="339">
        <v>10342.579939799998</v>
      </c>
      <c r="G30" s="121">
        <f t="shared" si="20"/>
        <v>7.2826148850746257</v>
      </c>
      <c r="H30" s="339">
        <v>40762.027991399998</v>
      </c>
      <c r="I30" s="121">
        <f t="shared" si="21"/>
        <v>28.702137525053413</v>
      </c>
      <c r="J30" s="120"/>
      <c r="K30" s="151"/>
      <c r="L30" s="352">
        <f>SUM(D30,F30,H30)</f>
        <v>142017.39489199992</v>
      </c>
      <c r="M30" s="77"/>
      <c r="N30" s="77"/>
      <c r="O30" s="2"/>
      <c r="P30" s="2"/>
      <c r="Q30" s="2"/>
      <c r="R30" s="2"/>
      <c r="S30" s="2"/>
      <c r="T30" s="2"/>
      <c r="U30" s="2"/>
      <c r="V30" s="2"/>
    </row>
    <row r="31" spans="2:39" ht="18.75" customHeight="1">
      <c r="B31" s="130">
        <v>3</v>
      </c>
      <c r="C31" s="115" t="s">
        <v>88</v>
      </c>
      <c r="D31" s="347">
        <v>92200.456032000031</v>
      </c>
      <c r="E31" s="121">
        <f t="shared" si="19"/>
        <v>63.232305890435285</v>
      </c>
      <c r="F31" s="339">
        <v>10933.873686200002</v>
      </c>
      <c r="G31" s="121">
        <f t="shared" si="20"/>
        <v>7.498596810120163</v>
      </c>
      <c r="H31" s="339">
        <v>42677.933070000072</v>
      </c>
      <c r="I31" s="121">
        <f t="shared" si="21"/>
        <v>29.269097299444553</v>
      </c>
      <c r="J31" s="120"/>
      <c r="K31" s="151"/>
      <c r="L31" s="352">
        <f t="shared" si="22"/>
        <v>145812.26278820011</v>
      </c>
      <c r="M31" s="77"/>
      <c r="N31" s="77"/>
      <c r="O31" s="2"/>
      <c r="P31" s="2"/>
      <c r="Q31" s="2"/>
      <c r="R31" s="2"/>
      <c r="S31" s="2"/>
      <c r="T31" s="2"/>
      <c r="U31" s="2"/>
      <c r="V31" s="2"/>
    </row>
    <row r="32" spans="2:39" ht="18.75" customHeight="1">
      <c r="B32" s="130">
        <v>4</v>
      </c>
      <c r="C32" s="115" t="s">
        <v>89</v>
      </c>
      <c r="D32" s="347">
        <v>92429.649106599973</v>
      </c>
      <c r="E32" s="121">
        <f t="shared" si="19"/>
        <v>63.908952193648354</v>
      </c>
      <c r="F32" s="339">
        <v>10439.121820799999</v>
      </c>
      <c r="G32" s="121">
        <f t="shared" si="20"/>
        <v>7.2179581318083805</v>
      </c>
      <c r="H32" s="339">
        <v>41758.30545859992</v>
      </c>
      <c r="I32" s="121">
        <f t="shared" si="21"/>
        <v>28.873089674543252</v>
      </c>
      <c r="J32" s="120"/>
      <c r="K32" s="151"/>
      <c r="L32" s="352">
        <f t="shared" si="22"/>
        <v>144627.07638599991</v>
      </c>
      <c r="M32" s="77"/>
      <c r="N32" s="77"/>
      <c r="O32" s="2"/>
      <c r="P32" s="2"/>
      <c r="Q32" s="2"/>
      <c r="R32" s="2"/>
      <c r="S32" s="2"/>
      <c r="T32" s="2"/>
      <c r="U32" s="2"/>
      <c r="V32" s="2"/>
    </row>
    <row r="33" spans="2:34" ht="18.75" customHeight="1">
      <c r="B33" s="130">
        <v>5</v>
      </c>
      <c r="C33" s="115" t="s">
        <v>90</v>
      </c>
      <c r="D33" s="347">
        <v>93566.56564500001</v>
      </c>
      <c r="E33" s="121">
        <f t="shared" si="19"/>
        <v>63.387865003272395</v>
      </c>
      <c r="F33" s="339">
        <v>10541.271287900001</v>
      </c>
      <c r="G33" s="121">
        <f t="shared" si="20"/>
        <v>7.141318875541983</v>
      </c>
      <c r="H33" s="339">
        <v>43501.749918099988</v>
      </c>
      <c r="I33" s="121">
        <f t="shared" si="21"/>
        <v>29.470816121185614</v>
      </c>
      <c r="J33" s="120"/>
      <c r="K33" s="151"/>
      <c r="L33" s="352">
        <f t="shared" si="22"/>
        <v>147609.586851</v>
      </c>
      <c r="M33" s="77"/>
      <c r="N33" s="77"/>
      <c r="O33" s="2"/>
      <c r="P33" s="2"/>
      <c r="Q33" s="2"/>
      <c r="R33" s="2"/>
      <c r="S33" s="2"/>
      <c r="T33" s="2"/>
      <c r="U33" s="2"/>
      <c r="V33" s="2"/>
    </row>
    <row r="34" spans="2:34" ht="18.75" customHeight="1" thickBot="1">
      <c r="B34" s="130">
        <v>6</v>
      </c>
      <c r="C34" s="115" t="s">
        <v>91</v>
      </c>
      <c r="D34" s="347">
        <v>95718.309857299988</v>
      </c>
      <c r="E34" s="121">
        <f t="shared" si="19"/>
        <v>64.523301849716447</v>
      </c>
      <c r="F34" s="339">
        <v>10717.6424441</v>
      </c>
      <c r="G34" s="121">
        <f t="shared" si="20"/>
        <v>7.2247167712109039</v>
      </c>
      <c r="H34" s="339">
        <v>41910.934967700021</v>
      </c>
      <c r="I34" s="121">
        <f t="shared" si="21"/>
        <v>28.251981379072646</v>
      </c>
      <c r="J34" s="120"/>
      <c r="K34" s="151"/>
      <c r="L34" s="352">
        <f t="shared" si="22"/>
        <v>148346.8872691</v>
      </c>
      <c r="M34" s="77"/>
      <c r="N34" s="77"/>
      <c r="O34" s="2"/>
      <c r="P34" s="2"/>
      <c r="Q34" s="2"/>
      <c r="R34" s="2"/>
      <c r="S34" s="2"/>
      <c r="T34" s="2"/>
      <c r="U34" s="2"/>
      <c r="V34" s="2"/>
    </row>
    <row r="35" spans="2:34" ht="18.75" customHeight="1" thickTop="1">
      <c r="B35" s="1579" t="s">
        <v>92</v>
      </c>
      <c r="C35" s="1580"/>
      <c r="D35" s="348">
        <f>SUM(D29:D34)</f>
        <v>560872.02257239993</v>
      </c>
      <c r="E35" s="129">
        <f>100*D35/L35</f>
        <v>63.889067644498695</v>
      </c>
      <c r="F35" s="341">
        <f>SUM(F29:F34)</f>
        <v>63804.276281799997</v>
      </c>
      <c r="G35" s="129">
        <f>100*F35/L35</f>
        <v>7.2679605316737019</v>
      </c>
      <c r="H35" s="341">
        <f>SUM(H29:H34)</f>
        <v>253207.88892779997</v>
      </c>
      <c r="I35" s="129">
        <f t="shared" si="21"/>
        <v>28.842971823827597</v>
      </c>
      <c r="J35" s="128"/>
      <c r="K35" s="152"/>
      <c r="L35" s="354">
        <f t="shared" si="22"/>
        <v>877884.18778199994</v>
      </c>
      <c r="M35" s="77"/>
      <c r="N35" s="77"/>
      <c r="O35" s="2"/>
      <c r="P35" s="2"/>
      <c r="Q35" s="2"/>
      <c r="R35" s="2"/>
      <c r="S35" s="2"/>
      <c r="T35" s="2"/>
      <c r="U35" s="2"/>
      <c r="V35" s="2"/>
    </row>
    <row r="36" spans="2:34" ht="18.75" customHeight="1">
      <c r="B36" s="130"/>
      <c r="C36" s="3"/>
      <c r="D36" s="122"/>
      <c r="E36" s="153"/>
      <c r="F36" s="154"/>
      <c r="G36" s="153"/>
      <c r="H36" s="154"/>
      <c r="I36" s="153"/>
      <c r="J36" s="3"/>
      <c r="K36" s="155"/>
      <c r="L36" s="156"/>
      <c r="M36" s="157"/>
      <c r="N36" s="157"/>
      <c r="O36" s="2"/>
      <c r="P36" s="2"/>
      <c r="Q36" s="2"/>
      <c r="R36" s="2"/>
      <c r="S36" s="2"/>
      <c r="T36" s="2"/>
      <c r="U36" s="2"/>
      <c r="V36" s="2"/>
    </row>
    <row r="37" spans="2:34" ht="18.75" customHeight="1">
      <c r="B37" s="158">
        <v>7</v>
      </c>
      <c r="C37" s="159" t="s">
        <v>93</v>
      </c>
      <c r="D37" s="349">
        <v>99684.57189409998</v>
      </c>
      <c r="E37" s="136">
        <f t="shared" ref="E37:E42" si="23">100*D37/L37</f>
        <v>66.059248195916481</v>
      </c>
      <c r="F37" s="338">
        <v>11299.275377399996</v>
      </c>
      <c r="G37" s="136">
        <f t="shared" ref="G37:G43" si="24">100*F37/L37</f>
        <v>7.4878351023329488</v>
      </c>
      <c r="H37" s="338">
        <v>39917.918365399986</v>
      </c>
      <c r="I37" s="136">
        <f t="shared" ref="I37:I43" si="25">100*H37/L37</f>
        <v>26.452916701750549</v>
      </c>
      <c r="J37" s="138"/>
      <c r="K37" s="150"/>
      <c r="L37" s="351">
        <f t="shared" ref="L37:L43" si="26">SUM(D37,F37,H37)</f>
        <v>150901.76563689997</v>
      </c>
      <c r="M37" s="77"/>
      <c r="N37" s="77"/>
      <c r="O37" s="2"/>
      <c r="P37" s="2"/>
      <c r="Q37" s="2"/>
      <c r="R37" s="2"/>
      <c r="S37" s="2"/>
      <c r="T37" s="2"/>
      <c r="U37" s="2"/>
      <c r="V37" s="2"/>
    </row>
    <row r="38" spans="2:34" ht="18.75" customHeight="1">
      <c r="B38" s="130">
        <v>8</v>
      </c>
      <c r="C38" s="115" t="s">
        <v>94</v>
      </c>
      <c r="D38" s="347">
        <v>97867.704279300044</v>
      </c>
      <c r="E38" s="121">
        <f t="shared" si="23"/>
        <v>66.094042752996216</v>
      </c>
      <c r="F38" s="339">
        <v>10605.343234199996</v>
      </c>
      <c r="G38" s="121">
        <f t="shared" si="24"/>
        <v>7.1622197975647337</v>
      </c>
      <c r="H38" s="339">
        <v>39600.364556400076</v>
      </c>
      <c r="I38" s="121">
        <f t="shared" si="25"/>
        <v>26.743737449439045</v>
      </c>
      <c r="J38" s="120"/>
      <c r="K38" s="151"/>
      <c r="L38" s="352">
        <f t="shared" si="26"/>
        <v>148073.41206990014</v>
      </c>
      <c r="M38" s="77"/>
      <c r="N38" s="77"/>
      <c r="O38" s="2"/>
      <c r="P38" s="2"/>
      <c r="Q38" s="2"/>
      <c r="R38" s="2"/>
      <c r="S38" s="2"/>
      <c r="T38" s="2"/>
      <c r="U38" s="2"/>
      <c r="V38" s="2"/>
    </row>
    <row r="39" spans="2:34" ht="18.75" customHeight="1">
      <c r="B39" s="130">
        <v>9</v>
      </c>
      <c r="C39" s="115" t="s">
        <v>169</v>
      </c>
      <c r="D39" s="347">
        <v>100027.18465590006</v>
      </c>
      <c r="E39" s="121">
        <f t="shared" si="23"/>
        <v>66.449184868939824</v>
      </c>
      <c r="F39" s="339">
        <v>10123.852294000006</v>
      </c>
      <c r="G39" s="121">
        <f t="shared" si="24"/>
        <v>6.7253890528265181</v>
      </c>
      <c r="H39" s="339">
        <v>40380.809081300096</v>
      </c>
      <c r="I39" s="121">
        <f t="shared" si="25"/>
        <v>26.825426078233651</v>
      </c>
      <c r="J39" s="120"/>
      <c r="K39" s="151"/>
      <c r="L39" s="352">
        <f t="shared" si="26"/>
        <v>150531.84603120017</v>
      </c>
      <c r="M39" s="77"/>
      <c r="N39" s="77"/>
      <c r="O39" s="2"/>
      <c r="P39" s="2"/>
      <c r="Q39" s="2"/>
      <c r="R39" s="2"/>
      <c r="S39" s="2"/>
      <c r="T39" s="2"/>
      <c r="U39" s="2"/>
      <c r="V39" s="2"/>
    </row>
    <row r="40" spans="2:34" ht="18.75" customHeight="1">
      <c r="B40" s="130">
        <v>10</v>
      </c>
      <c r="C40" s="115" t="s">
        <v>96</v>
      </c>
      <c r="D40" s="347">
        <v>104173.99902140001</v>
      </c>
      <c r="E40" s="121">
        <f t="shared" si="23"/>
        <v>65.888938928417261</v>
      </c>
      <c r="F40" s="339">
        <v>11288.833093099998</v>
      </c>
      <c r="G40" s="121">
        <f t="shared" si="24"/>
        <v>7.1400660551733663</v>
      </c>
      <c r="H40" s="339">
        <v>42642.611250700043</v>
      </c>
      <c r="I40" s="121">
        <f t="shared" si="25"/>
        <v>26.970995016409372</v>
      </c>
      <c r="J40" s="120"/>
      <c r="K40" s="151"/>
      <c r="L40" s="352">
        <f t="shared" si="26"/>
        <v>158105.44336520004</v>
      </c>
      <c r="M40" s="77"/>
      <c r="N40" s="77"/>
      <c r="O40" s="2"/>
      <c r="P40" s="2"/>
      <c r="Q40" s="2"/>
      <c r="R40" s="2"/>
      <c r="S40" s="2"/>
      <c r="T40" s="2"/>
      <c r="U40" s="2"/>
      <c r="V40" s="2"/>
    </row>
    <row r="41" spans="2:34" ht="18.75" customHeight="1">
      <c r="B41" s="130">
        <v>11</v>
      </c>
      <c r="C41" s="115" t="s">
        <v>97</v>
      </c>
      <c r="D41" s="347">
        <v>108340.52183690011</v>
      </c>
      <c r="E41" s="121">
        <f t="shared" si="23"/>
        <v>67.172120653496762</v>
      </c>
      <c r="F41" s="339">
        <v>11022.0421424</v>
      </c>
      <c r="G41" s="121">
        <f t="shared" si="24"/>
        <v>6.8337675699200098</v>
      </c>
      <c r="H41" s="339">
        <v>41925.364379799961</v>
      </c>
      <c r="I41" s="121">
        <f t="shared" si="25"/>
        <v>25.994111776583235</v>
      </c>
      <c r="J41" s="120"/>
      <c r="K41" s="151"/>
      <c r="L41" s="352">
        <f t="shared" si="26"/>
        <v>161287.92835910007</v>
      </c>
      <c r="M41" s="77"/>
      <c r="N41" s="77"/>
      <c r="O41" s="2"/>
      <c r="P41" s="2"/>
      <c r="Q41" s="2"/>
      <c r="R41" s="2"/>
      <c r="S41" s="2"/>
      <c r="T41" s="2"/>
      <c r="U41" s="2"/>
      <c r="V41" s="2"/>
    </row>
    <row r="42" spans="2:34" ht="18.75" customHeight="1" thickBot="1">
      <c r="B42" s="130">
        <v>12</v>
      </c>
      <c r="C42" s="115" t="s">
        <v>98</v>
      </c>
      <c r="D42" s="347">
        <v>105923.69009069998</v>
      </c>
      <c r="E42" s="121">
        <f t="shared" si="23"/>
        <v>66.451121360395632</v>
      </c>
      <c r="F42" s="339">
        <v>10522.756022699999</v>
      </c>
      <c r="G42" s="121">
        <f t="shared" si="24"/>
        <v>6.6014404984524351</v>
      </c>
      <c r="H42" s="339">
        <v>42954.460782100032</v>
      </c>
      <c r="I42" s="121">
        <f t="shared" si="25"/>
        <v>26.947438141151917</v>
      </c>
      <c r="J42" s="120"/>
      <c r="K42" s="151"/>
      <c r="L42" s="352">
        <f t="shared" si="26"/>
        <v>159400.90689550003</v>
      </c>
      <c r="M42" s="77"/>
      <c r="N42" s="77"/>
      <c r="O42" s="2"/>
      <c r="P42" s="2"/>
      <c r="Q42" s="2"/>
      <c r="R42" s="2"/>
      <c r="S42" s="2"/>
      <c r="T42" s="2"/>
      <c r="U42" s="2"/>
      <c r="V42" s="2"/>
    </row>
    <row r="43" spans="2:34" ht="18.75" customHeight="1" thickTop="1" thickBot="1">
      <c r="B43" s="1581" t="s">
        <v>99</v>
      </c>
      <c r="C43" s="1582"/>
      <c r="D43" s="350">
        <f>SUM(D37:D42)</f>
        <v>616017.6717783002</v>
      </c>
      <c r="E43" s="140">
        <f>100*D43/L43</f>
        <v>66.359669022726962</v>
      </c>
      <c r="F43" s="340">
        <f>SUM(F37:F42)</f>
        <v>64862.102163799995</v>
      </c>
      <c r="G43" s="140">
        <f t="shared" si="24"/>
        <v>6.9871820710642316</v>
      </c>
      <c r="H43" s="340">
        <f>SUM(H37:H42)</f>
        <v>247421.52841570022</v>
      </c>
      <c r="I43" s="140">
        <f t="shared" si="25"/>
        <v>26.653148906208813</v>
      </c>
      <c r="J43" s="142"/>
      <c r="K43" s="160"/>
      <c r="L43" s="353">
        <f t="shared" si="26"/>
        <v>928301.30235780042</v>
      </c>
      <c r="M43" s="77"/>
      <c r="N43" s="77"/>
      <c r="O43" s="2"/>
      <c r="P43" s="2"/>
      <c r="Q43" s="2"/>
      <c r="R43" s="2"/>
      <c r="S43" s="2"/>
      <c r="T43" s="2"/>
      <c r="U43" s="2"/>
      <c r="V43" s="2"/>
    </row>
    <row r="44" spans="2:34" ht="18.75" customHeight="1" thickBot="1">
      <c r="B44" s="3"/>
      <c r="C44" s="3"/>
      <c r="D44" s="122"/>
      <c r="E44" s="144"/>
      <c r="F44" s="122"/>
      <c r="G44" s="144"/>
      <c r="H44" s="122"/>
      <c r="I44" s="161"/>
      <c r="J44" s="3"/>
      <c r="K44" s="155"/>
      <c r="L44" s="162"/>
      <c r="M44" s="122"/>
      <c r="N44" s="122"/>
      <c r="O44" s="2"/>
      <c r="P44" s="2"/>
      <c r="Q44" s="2"/>
      <c r="R44" s="2"/>
      <c r="S44" s="2"/>
      <c r="T44" s="2"/>
      <c r="U44" s="2"/>
      <c r="V44" s="2"/>
    </row>
    <row r="45" spans="2:34" ht="18.75" customHeight="1" thickBot="1">
      <c r="B45" s="1583" t="s">
        <v>100</v>
      </c>
      <c r="C45" s="1584"/>
      <c r="D45" s="336">
        <f>SUM(D29:D34,D37:D42)</f>
        <v>1176889.6943507001</v>
      </c>
      <c r="E45" s="146">
        <f>100*D45/L45</f>
        <v>65.158850006020586</v>
      </c>
      <c r="F45" s="337">
        <f>SUM(F29:F34,F37:F42)</f>
        <v>128666.37844559998</v>
      </c>
      <c r="G45" s="146">
        <f>100*F45/L45</f>
        <v>7.1236525344714794</v>
      </c>
      <c r="H45" s="337">
        <f>SUM(H29:H34,H37:H42)</f>
        <v>500629.41734350019</v>
      </c>
      <c r="I45" s="146">
        <f>100*H45/L45</f>
        <v>27.717497459507943</v>
      </c>
      <c r="J45" s="163"/>
      <c r="K45" s="356"/>
      <c r="L45" s="358">
        <f>SUM(D45,F45,H45)</f>
        <v>1806185.4901398001</v>
      </c>
      <c r="M45" s="77"/>
      <c r="N45" s="77"/>
      <c r="O45" s="2"/>
      <c r="P45" s="2"/>
      <c r="Q45" s="2"/>
      <c r="R45" s="2"/>
      <c r="S45" s="2"/>
      <c r="T45" s="2"/>
      <c r="U45" s="2"/>
      <c r="V45" s="2"/>
      <c r="AD45" s="1187"/>
      <c r="AE45" s="1187"/>
      <c r="AF45" s="1187"/>
      <c r="AG45" s="1187"/>
      <c r="AH45" s="1188"/>
    </row>
    <row r="46" spans="2:34" ht="18.75" customHeight="1">
      <c r="B46" s="2"/>
      <c r="C46" s="2"/>
      <c r="D46" s="36"/>
      <c r="E46" s="2"/>
      <c r="F46" s="26"/>
      <c r="G46" s="2"/>
      <c r="H46" s="36"/>
      <c r="I46" s="2"/>
      <c r="J46" s="2"/>
      <c r="K46" s="2"/>
      <c r="L46" s="36"/>
      <c r="M46" s="36"/>
      <c r="N46" s="36"/>
      <c r="O46" s="2"/>
      <c r="P46" s="2"/>
      <c r="Q46" s="2"/>
      <c r="R46" s="2"/>
      <c r="S46" s="2"/>
      <c r="T46" s="2"/>
      <c r="U46" s="2"/>
      <c r="V46" s="2"/>
      <c r="AH46" s="1188"/>
    </row>
    <row r="47" spans="2:34" ht="18.75" customHeight="1">
      <c r="B47" s="4" t="s">
        <v>189</v>
      </c>
      <c r="C47" s="6"/>
      <c r="D47" s="6"/>
      <c r="E47" s="6"/>
      <c r="F47" s="6"/>
      <c r="G47" s="6"/>
      <c r="H47" s="6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AH47" s="1188"/>
    </row>
    <row r="48" spans="2:34" ht="18.75" customHeight="1" thickBot="1">
      <c r="B48" s="2"/>
      <c r="C48" s="2"/>
      <c r="D48" s="26"/>
      <c r="E48" s="2"/>
      <c r="F48" s="2"/>
      <c r="G48" s="2"/>
      <c r="H48" s="2"/>
      <c r="I48" s="2"/>
      <c r="J48" s="2"/>
      <c r="K48" s="2"/>
      <c r="L48" s="24"/>
      <c r="M48" s="24"/>
      <c r="N48" s="24"/>
      <c r="O48" s="2"/>
      <c r="P48" s="2"/>
      <c r="Q48" s="2"/>
      <c r="R48" s="2"/>
      <c r="S48" s="2"/>
      <c r="T48" s="2"/>
      <c r="U48" s="2"/>
      <c r="V48" s="2"/>
      <c r="AH48" s="1188"/>
    </row>
    <row r="49" spans="1:37" ht="18.75" customHeight="1">
      <c r="B49" s="1775" t="s">
        <v>137</v>
      </c>
      <c r="C49" s="1794" t="s">
        <v>81</v>
      </c>
      <c r="D49" s="1836"/>
      <c r="E49" s="1836"/>
      <c r="F49" s="1836"/>
      <c r="G49" s="1836"/>
      <c r="H49" s="1836"/>
      <c r="I49" s="1836"/>
      <c r="J49" s="1836"/>
      <c r="K49" s="1836"/>
      <c r="L49" s="1837"/>
      <c r="M49" s="1585"/>
      <c r="N49" s="1585"/>
      <c r="O49" s="1832" t="s">
        <v>102</v>
      </c>
      <c r="P49" s="1782"/>
      <c r="Q49" s="1782"/>
      <c r="R49" s="1782"/>
      <c r="S49" s="1782"/>
      <c r="T49" s="1782"/>
      <c r="U49" s="1833"/>
      <c r="V49" s="1827" t="s">
        <v>138</v>
      </c>
      <c r="Z49" s="1149" t="s">
        <v>69</v>
      </c>
      <c r="AA49" s="1149" t="s">
        <v>68</v>
      </c>
      <c r="AH49" s="1188"/>
    </row>
    <row r="50" spans="1:37" s="1" customFormat="1" ht="18.75" customHeight="1">
      <c r="A50" s="3"/>
      <c r="B50" s="1776"/>
      <c r="C50" s="1838" t="s">
        <v>83</v>
      </c>
      <c r="D50" s="1830" t="s">
        <v>44</v>
      </c>
      <c r="E50" s="1830" t="s">
        <v>84</v>
      </c>
      <c r="F50" s="1830" t="s">
        <v>45</v>
      </c>
      <c r="G50" s="1830" t="s">
        <v>84</v>
      </c>
      <c r="H50" s="1830" t="s">
        <v>46</v>
      </c>
      <c r="I50" s="1830" t="s">
        <v>84</v>
      </c>
      <c r="J50" s="1830" t="s">
        <v>47</v>
      </c>
      <c r="K50" s="1830" t="s">
        <v>84</v>
      </c>
      <c r="L50" s="1586" t="s">
        <v>190</v>
      </c>
      <c r="M50" s="1830" t="s">
        <v>44</v>
      </c>
      <c r="N50" s="1830" t="s">
        <v>84</v>
      </c>
      <c r="O50" s="1830" t="s">
        <v>45</v>
      </c>
      <c r="P50" s="1830" t="s">
        <v>84</v>
      </c>
      <c r="Q50" s="1830" t="s">
        <v>46</v>
      </c>
      <c r="R50" s="1830" t="s">
        <v>84</v>
      </c>
      <c r="S50" s="1830" t="s">
        <v>47</v>
      </c>
      <c r="T50" s="1830" t="s">
        <v>84</v>
      </c>
      <c r="U50" s="1586" t="s">
        <v>190</v>
      </c>
      <c r="V50" s="1828"/>
      <c r="W50" s="866"/>
      <c r="X50" s="867"/>
      <c r="Y50" s="1047" t="s">
        <v>42</v>
      </c>
      <c r="Z50" s="1195">
        <f>+U23</f>
        <v>3398643.7506960984</v>
      </c>
      <c r="AA50" s="1195"/>
      <c r="AB50" s="1152"/>
      <c r="AC50" s="1152"/>
      <c r="AD50" s="1152"/>
      <c r="AE50" s="1152"/>
      <c r="AF50" s="1152"/>
      <c r="AG50" s="1152"/>
      <c r="AH50" s="1189"/>
      <c r="AI50" s="1152"/>
      <c r="AJ50" s="1047"/>
      <c r="AK50" s="1047"/>
    </row>
    <row r="51" spans="1:37" s="1" customFormat="1" ht="18.75" customHeight="1" thickBot="1">
      <c r="A51" s="3"/>
      <c r="B51" s="1777"/>
      <c r="C51" s="1835"/>
      <c r="D51" s="1831"/>
      <c r="E51" s="1831"/>
      <c r="F51" s="1831"/>
      <c r="G51" s="1831"/>
      <c r="H51" s="1831"/>
      <c r="I51" s="1831"/>
      <c r="J51" s="1831"/>
      <c r="K51" s="1831"/>
      <c r="L51" s="1587" t="s">
        <v>191</v>
      </c>
      <c r="M51" s="1831"/>
      <c r="N51" s="1831"/>
      <c r="O51" s="1831"/>
      <c r="P51" s="1831"/>
      <c r="Q51" s="1831"/>
      <c r="R51" s="1831"/>
      <c r="S51" s="1831"/>
      <c r="T51" s="1831"/>
      <c r="U51" s="1587" t="s">
        <v>192</v>
      </c>
      <c r="V51" s="1829"/>
      <c r="W51" s="866"/>
      <c r="X51" s="867"/>
      <c r="Y51" s="1047" t="s">
        <v>43</v>
      </c>
      <c r="Z51" s="1195">
        <f>+L23</f>
        <v>304638.23627979995</v>
      </c>
      <c r="AA51" s="1195">
        <f>+L45</f>
        <v>1806185.4901398001</v>
      </c>
      <c r="AB51" s="1152"/>
      <c r="AC51" s="1152"/>
      <c r="AD51" s="1152"/>
      <c r="AE51" s="1152"/>
      <c r="AF51" s="1152"/>
      <c r="AG51" s="1152"/>
      <c r="AH51" s="1189"/>
      <c r="AI51" s="1152"/>
      <c r="AJ51" s="1047"/>
      <c r="AK51" s="1047"/>
    </row>
    <row r="52" spans="1:37" s="1" customFormat="1" ht="18.75" customHeight="1">
      <c r="A52" s="3"/>
      <c r="B52" s="130">
        <v>1</v>
      </c>
      <c r="C52" s="115" t="s">
        <v>86</v>
      </c>
      <c r="D52" s="347">
        <f>D7+D29</f>
        <v>96044.254970699956</v>
      </c>
      <c r="E52" s="117">
        <f t="shared" ref="E52:E58" si="27">100*D52/L52</f>
        <v>54.798285710376632</v>
      </c>
      <c r="F52" s="339">
        <f t="shared" ref="F52:F57" si="28">F7+F29</f>
        <v>12904.771590700002</v>
      </c>
      <c r="G52" s="117">
        <f t="shared" ref="G52:G58" si="29">100*F52/L52</f>
        <v>7.3628491456366865</v>
      </c>
      <c r="H52" s="339">
        <f t="shared" ref="H52:J57" si="30">H7+H29</f>
        <v>66288.552977800005</v>
      </c>
      <c r="I52" s="119">
        <f t="shared" ref="I52:I58" si="31">100*H52/L52</f>
        <v>37.821096811184411</v>
      </c>
      <c r="J52" s="118">
        <f>J7+J29</f>
        <v>31.142329799999999</v>
      </c>
      <c r="K52" s="1605">
        <f>100*J52/L52</f>
        <v>1.7768332802287748E-2</v>
      </c>
      <c r="L52" s="339">
        <f t="shared" ref="L52:L57" si="32">SUM(D52,F52,H52,J52)</f>
        <v>175268.72186899994</v>
      </c>
      <c r="M52" s="118">
        <f t="shared" ref="M52:M57" si="33">+M7</f>
        <v>14.308918999999999</v>
      </c>
      <c r="N52" s="1605">
        <f t="shared" ref="N52:N58" si="34">(M52/S52)*100</f>
        <v>5.6114203119810033E-3</v>
      </c>
      <c r="O52" s="118">
        <f t="shared" ref="O52:O57" si="35">+O7</f>
        <v>30.4262348</v>
      </c>
      <c r="P52" s="164">
        <f t="shared" ref="P52:P58" si="36">(O52/U52)*100</f>
        <v>1.0264118840466446E-2</v>
      </c>
      <c r="Q52" s="339">
        <f t="shared" ref="Q52:Q57" si="37">+Q7</f>
        <v>41391.872956599713</v>
      </c>
      <c r="R52" s="117">
        <f t="shared" ref="R52:R58" si="38">(Q52/U52)*100</f>
        <v>13.963315074924376</v>
      </c>
      <c r="S52" s="339">
        <f t="shared" ref="S52:S57" si="39">+S7</f>
        <v>254996.38602100211</v>
      </c>
      <c r="T52" s="117">
        <f t="shared" ref="T52:T58" si="40">(S52/U52)*100</f>
        <v>86.021593773049503</v>
      </c>
      <c r="U52" s="342">
        <f t="shared" ref="U52:U58" si="41">SUM(O52,Q52,S52,M52)</f>
        <v>296432.99413140176</v>
      </c>
      <c r="V52" s="301">
        <f>SUM(U52,L52)</f>
        <v>471701.71600040171</v>
      </c>
      <c r="W52" s="866"/>
      <c r="X52" s="867"/>
      <c r="Y52" s="1047"/>
      <c r="Z52" s="1152"/>
      <c r="AA52" s="1152"/>
      <c r="AB52" s="1152"/>
      <c r="AC52" s="1152"/>
      <c r="AD52" s="1152"/>
      <c r="AE52" s="1152"/>
      <c r="AF52" s="1152"/>
      <c r="AG52" s="1152"/>
      <c r="AH52" s="1189"/>
      <c r="AI52" s="1152"/>
      <c r="AJ52" s="1047"/>
      <c r="AK52" s="1047"/>
    </row>
    <row r="53" spans="1:37" s="1" customFormat="1" ht="18.75" customHeight="1">
      <c r="A53" s="3"/>
      <c r="B53" s="130">
        <v>2</v>
      </c>
      <c r="C53" s="115" t="s">
        <v>87</v>
      </c>
      <c r="D53" s="347">
        <f t="shared" ref="D53:D57" si="42">D8+D30</f>
        <v>90912.786960799931</v>
      </c>
      <c r="E53" s="117">
        <f t="shared" si="27"/>
        <v>54.824440500824124</v>
      </c>
      <c r="F53" s="339">
        <f t="shared" si="28"/>
        <v>12254.648266799999</v>
      </c>
      <c r="G53" s="117">
        <f t="shared" si="29"/>
        <v>7.3900961264271467</v>
      </c>
      <c r="H53" s="339">
        <f t="shared" si="30"/>
        <v>62625.621683899997</v>
      </c>
      <c r="I53" s="117">
        <f t="shared" si="31"/>
        <v>37.766025931165515</v>
      </c>
      <c r="J53" s="118">
        <f t="shared" si="30"/>
        <v>32.232193700000003</v>
      </c>
      <c r="K53" s="1605">
        <f t="shared" ref="K53:K68" si="43">100*J53/L53</f>
        <v>1.9437441583202562E-2</v>
      </c>
      <c r="L53" s="339">
        <f t="shared" si="32"/>
        <v>165825.28910519995</v>
      </c>
      <c r="M53" s="118">
        <f t="shared" si="33"/>
        <v>13.701822200000001</v>
      </c>
      <c r="N53" s="1605">
        <f t="shared" si="34"/>
        <v>5.5447198643386727E-3</v>
      </c>
      <c r="O53" s="118">
        <f t="shared" si="35"/>
        <v>25.906950700000003</v>
      </c>
      <c r="P53" s="164">
        <f t="shared" si="36"/>
        <v>8.9682311444273903E-3</v>
      </c>
      <c r="Q53" s="339">
        <f t="shared" si="37"/>
        <v>41720.311660600084</v>
      </c>
      <c r="R53" s="117">
        <f t="shared" si="38"/>
        <v>14.442355749332201</v>
      </c>
      <c r="S53" s="339">
        <f t="shared" si="39"/>
        <v>247114.77829789763</v>
      </c>
      <c r="T53" s="117">
        <f>(S53/U53)*100</f>
        <v>85.54393284808603</v>
      </c>
      <c r="U53" s="342">
        <f t="shared" si="41"/>
        <v>288874.69873139769</v>
      </c>
      <c r="V53" s="301">
        <f t="shared" ref="V53:V58" si="44">SUM(L53,U53)</f>
        <v>454699.9878365976</v>
      </c>
      <c r="W53" s="866"/>
      <c r="X53" s="867"/>
      <c r="Y53" s="1047"/>
      <c r="Z53" s="1152"/>
      <c r="AA53" s="1152"/>
      <c r="AB53" s="1152"/>
      <c r="AC53" s="1152"/>
      <c r="AD53" s="1152"/>
      <c r="AE53" s="1152"/>
      <c r="AF53" s="1152"/>
      <c r="AG53" s="1152"/>
      <c r="AH53" s="1189"/>
      <c r="AI53" s="1152"/>
      <c r="AJ53" s="1047"/>
      <c r="AK53" s="1047"/>
    </row>
    <row r="54" spans="1:37" s="1" customFormat="1" ht="18.75" customHeight="1">
      <c r="A54" s="3"/>
      <c r="B54" s="130">
        <v>3</v>
      </c>
      <c r="C54" s="115" t="s">
        <v>88</v>
      </c>
      <c r="D54" s="347">
        <f t="shared" si="42"/>
        <v>92200.456032000031</v>
      </c>
      <c r="E54" s="117">
        <f t="shared" si="27"/>
        <v>53.929191602647997</v>
      </c>
      <c r="F54" s="339">
        <f t="shared" si="28"/>
        <v>12920.403045000003</v>
      </c>
      <c r="G54" s="117">
        <f t="shared" si="29"/>
        <v>7.5573041759729236</v>
      </c>
      <c r="H54" s="339">
        <f t="shared" si="30"/>
        <v>65809.463329900056</v>
      </c>
      <c r="I54" s="117">
        <f t="shared" si="31"/>
        <v>38.492772269519442</v>
      </c>
      <c r="J54" s="118">
        <f t="shared" si="30"/>
        <v>35.444540500000002</v>
      </c>
      <c r="K54" s="1605">
        <f t="shared" si="43"/>
        <v>2.0731951859640409E-2</v>
      </c>
      <c r="L54" s="339">
        <f t="shared" si="32"/>
        <v>170965.76694740009</v>
      </c>
      <c r="M54" s="118">
        <f t="shared" si="33"/>
        <v>14.7342578</v>
      </c>
      <c r="N54" s="1605">
        <f t="shared" si="34"/>
        <v>5.8008152745376521E-3</v>
      </c>
      <c r="O54" s="118">
        <f t="shared" si="35"/>
        <v>26.579693899999995</v>
      </c>
      <c r="P54" s="164">
        <f t="shared" si="36"/>
        <v>8.996499346220363E-3</v>
      </c>
      <c r="Q54" s="339">
        <f t="shared" si="37"/>
        <v>41400.31122040005</v>
      </c>
      <c r="R54" s="117">
        <f t="shared" si="38"/>
        <v>14.012872918286268</v>
      </c>
      <c r="S54" s="339">
        <f t="shared" si="39"/>
        <v>254003.2237308984</v>
      </c>
      <c r="T54" s="117">
        <f t="shared" si="40"/>
        <v>85.973143439130908</v>
      </c>
      <c r="U54" s="342">
        <f t="shared" si="41"/>
        <v>295444.84890299843</v>
      </c>
      <c r="V54" s="301">
        <f t="shared" si="44"/>
        <v>466410.61585039855</v>
      </c>
      <c r="W54" s="866"/>
      <c r="X54" s="867"/>
      <c r="Y54" s="1047"/>
      <c r="Z54" s="1152"/>
      <c r="AA54" s="1152"/>
      <c r="AB54" s="1152"/>
      <c r="AC54" s="1152"/>
      <c r="AD54" s="1152"/>
      <c r="AE54" s="1152"/>
      <c r="AF54" s="1152"/>
      <c r="AG54" s="1152"/>
      <c r="AH54" s="1189"/>
      <c r="AI54" s="1152"/>
      <c r="AJ54" s="1047"/>
      <c r="AK54" s="1047"/>
    </row>
    <row r="55" spans="1:37" s="1" customFormat="1" ht="18.75" customHeight="1">
      <c r="A55" s="3"/>
      <c r="B55" s="130">
        <v>4</v>
      </c>
      <c r="C55" s="115" t="s">
        <v>89</v>
      </c>
      <c r="D55" s="347">
        <f t="shared" si="42"/>
        <v>92429.649106599973</v>
      </c>
      <c r="E55" s="117">
        <f t="shared" si="27"/>
        <v>54.889876701436613</v>
      </c>
      <c r="F55" s="339">
        <f t="shared" si="28"/>
        <v>12331.315365999999</v>
      </c>
      <c r="G55" s="117">
        <f t="shared" si="29"/>
        <v>7.3230222828784814</v>
      </c>
      <c r="H55" s="339">
        <f t="shared" si="30"/>
        <v>63598.619272899901</v>
      </c>
      <c r="I55" s="117">
        <f t="shared" si="31"/>
        <v>37.768404446120691</v>
      </c>
      <c r="J55" s="118">
        <f t="shared" si="30"/>
        <v>31.483353000000001</v>
      </c>
      <c r="K55" s="1605">
        <f t="shared" si="43"/>
        <v>1.8696569564217981E-2</v>
      </c>
      <c r="L55" s="339">
        <f t="shared" si="32"/>
        <v>168391.06709849986</v>
      </c>
      <c r="M55" s="118">
        <f t="shared" si="33"/>
        <v>14.0843206</v>
      </c>
      <c r="N55" s="1605">
        <f t="shared" si="34"/>
        <v>5.5857962233893796E-3</v>
      </c>
      <c r="O55" s="118">
        <f t="shared" si="35"/>
        <v>28.478727999999997</v>
      </c>
      <c r="P55" s="164">
        <f t="shared" si="36"/>
        <v>9.7316196724318987E-3</v>
      </c>
      <c r="Q55" s="339">
        <f t="shared" si="37"/>
        <v>40453.367508699863</v>
      </c>
      <c r="R55" s="117">
        <f t="shared" si="38"/>
        <v>13.823538293696998</v>
      </c>
      <c r="S55" s="339">
        <f t="shared" si="39"/>
        <v>252145.26339190081</v>
      </c>
      <c r="T55" s="117">
        <f t="shared" si="40"/>
        <v>86.161917257510396</v>
      </c>
      <c r="U55" s="342">
        <f t="shared" si="41"/>
        <v>292641.19394920068</v>
      </c>
      <c r="V55" s="301">
        <f t="shared" si="44"/>
        <v>461032.26104770054</v>
      </c>
      <c r="W55" s="866"/>
      <c r="X55" s="867"/>
      <c r="Y55" s="1047"/>
      <c r="Z55" s="1152"/>
      <c r="AA55" s="1152"/>
      <c r="AB55" s="1152"/>
      <c r="AC55" s="1152"/>
      <c r="AD55" s="1152"/>
      <c r="AE55" s="1152"/>
      <c r="AF55" s="1152"/>
      <c r="AG55" s="1152"/>
      <c r="AH55" s="1189"/>
      <c r="AI55" s="1152"/>
      <c r="AJ55" s="1047"/>
      <c r="AK55" s="1047"/>
    </row>
    <row r="56" spans="1:37" s="1" customFormat="1" ht="18.75" customHeight="1">
      <c r="A56" s="3"/>
      <c r="B56" s="130">
        <v>5</v>
      </c>
      <c r="C56" s="115" t="s">
        <v>90</v>
      </c>
      <c r="D56" s="347">
        <f t="shared" si="42"/>
        <v>93566.56564500001</v>
      </c>
      <c r="E56" s="117">
        <f t="shared" si="27"/>
        <v>54.136002066575628</v>
      </c>
      <c r="F56" s="339">
        <f t="shared" si="28"/>
        <v>12487.5968789</v>
      </c>
      <c r="G56" s="117">
        <f t="shared" si="29"/>
        <v>7.2251083042591002</v>
      </c>
      <c r="H56" s="339">
        <f t="shared" si="30"/>
        <v>66734.768577999974</v>
      </c>
      <c r="I56" s="117">
        <f t="shared" si="31"/>
        <v>38.61158678579875</v>
      </c>
      <c r="J56" s="118">
        <f t="shared" si="30"/>
        <v>47.189175199999994</v>
      </c>
      <c r="K56" s="1605">
        <f t="shared" si="43"/>
        <v>2.7302843366504528E-2</v>
      </c>
      <c r="L56" s="339">
        <f t="shared" si="32"/>
        <v>172836.12027710001</v>
      </c>
      <c r="M56" s="118">
        <f t="shared" si="33"/>
        <v>15.8117284</v>
      </c>
      <c r="N56" s="1605">
        <f t="shared" si="34"/>
        <v>6.499292504368686E-3</v>
      </c>
      <c r="O56" s="118">
        <f t="shared" si="35"/>
        <v>28.9125011</v>
      </c>
      <c r="P56" s="164">
        <f t="shared" si="36"/>
        <v>1.0266283084064683E-2</v>
      </c>
      <c r="Q56" s="339">
        <f t="shared" si="37"/>
        <v>38297.227964699938</v>
      </c>
      <c r="R56" s="117">
        <f t="shared" si="38"/>
        <v>13.598622348883122</v>
      </c>
      <c r="S56" s="339">
        <f t="shared" si="39"/>
        <v>243283.84034680223</v>
      </c>
      <c r="T56" s="117">
        <f t="shared" si="40"/>
        <v>86.385496921906508</v>
      </c>
      <c r="U56" s="342">
        <f t="shared" si="41"/>
        <v>281625.79254100216</v>
      </c>
      <c r="V56" s="301">
        <f t="shared" si="44"/>
        <v>454461.91281810217</v>
      </c>
      <c r="W56" s="866"/>
      <c r="X56" s="867"/>
      <c r="Y56" s="1047"/>
      <c r="Z56" s="1152"/>
      <c r="AA56" s="1152"/>
      <c r="AB56" s="1152"/>
      <c r="AC56" s="1152"/>
      <c r="AD56" s="1152"/>
      <c r="AE56" s="1152"/>
      <c r="AF56" s="1152"/>
      <c r="AG56" s="1152"/>
      <c r="AH56" s="1189"/>
      <c r="AI56" s="1152"/>
      <c r="AJ56" s="1047"/>
      <c r="AK56" s="1047"/>
    </row>
    <row r="57" spans="1:37" s="1" customFormat="1" ht="18.75" customHeight="1" thickBot="1">
      <c r="A57" s="3"/>
      <c r="B57" s="130">
        <v>6</v>
      </c>
      <c r="C57" s="115" t="s">
        <v>91</v>
      </c>
      <c r="D57" s="347">
        <f t="shared" si="42"/>
        <v>95718.309857299988</v>
      </c>
      <c r="E57" s="117">
        <f t="shared" si="27"/>
        <v>55.685131680587098</v>
      </c>
      <c r="F57" s="339">
        <f t="shared" si="28"/>
        <v>12579.233194299999</v>
      </c>
      <c r="G57" s="117">
        <f t="shared" si="29"/>
        <v>7.3181009768110297</v>
      </c>
      <c r="H57" s="339">
        <f t="shared" si="30"/>
        <v>63552.211581400057</v>
      </c>
      <c r="I57" s="117">
        <f t="shared" si="31"/>
        <v>36.972166305263052</v>
      </c>
      <c r="J57" s="118">
        <f t="shared" si="30"/>
        <v>42.287225399999997</v>
      </c>
      <c r="K57" s="1605">
        <f t="shared" si="43"/>
        <v>2.4601037338793756E-2</v>
      </c>
      <c r="L57" s="339">
        <f t="shared" si="32"/>
        <v>171892.04185840007</v>
      </c>
      <c r="M57" s="118">
        <f t="shared" si="33"/>
        <v>15.797618999999999</v>
      </c>
      <c r="N57" s="1605">
        <f t="shared" si="34"/>
        <v>6.8345455481419373E-3</v>
      </c>
      <c r="O57" s="118">
        <f t="shared" si="35"/>
        <v>26.7715201</v>
      </c>
      <c r="P57" s="164">
        <f t="shared" si="36"/>
        <v>9.9885716964757641E-3</v>
      </c>
      <c r="Q57" s="339">
        <f t="shared" si="37"/>
        <v>36835.270937600028</v>
      </c>
      <c r="R57" s="117">
        <f t="shared" si="38"/>
        <v>13.743401321441134</v>
      </c>
      <c r="S57" s="339">
        <f t="shared" si="39"/>
        <v>231143.66403329911</v>
      </c>
      <c r="T57" s="117">
        <f t="shared" si="40"/>
        <v>86.240715945850027</v>
      </c>
      <c r="U57" s="342">
        <f t="shared" si="41"/>
        <v>268021.50410999916</v>
      </c>
      <c r="V57" s="301">
        <f t="shared" si="44"/>
        <v>439913.54596839927</v>
      </c>
      <c r="W57" s="866"/>
      <c r="X57" s="867"/>
      <c r="Y57" s="1047"/>
      <c r="Z57" s="1152"/>
      <c r="AA57" s="1152"/>
      <c r="AB57" s="1152"/>
      <c r="AC57" s="1152"/>
      <c r="AD57" s="1152"/>
      <c r="AE57" s="1152"/>
      <c r="AF57" s="1152"/>
      <c r="AG57" s="1152"/>
      <c r="AH57" s="1189"/>
      <c r="AI57" s="1152"/>
      <c r="AJ57" s="1047"/>
      <c r="AK57" s="1047"/>
    </row>
    <row r="58" spans="1:37" s="1" customFormat="1" ht="18.75" customHeight="1" thickTop="1">
      <c r="A58" s="3"/>
      <c r="B58" s="1588" t="s">
        <v>92</v>
      </c>
      <c r="C58" s="1589"/>
      <c r="D58" s="348">
        <f>SUM(D52:D57)</f>
        <v>560872.02257239993</v>
      </c>
      <c r="E58" s="126">
        <f t="shared" si="27"/>
        <v>54.709667156427805</v>
      </c>
      <c r="F58" s="341">
        <f>SUM(F52:F57)</f>
        <v>75477.968341700005</v>
      </c>
      <c r="G58" s="126">
        <f t="shared" si="29"/>
        <v>7.362418447400386</v>
      </c>
      <c r="H58" s="341">
        <f>SUM(H52:H57)</f>
        <v>388609.23742389999</v>
      </c>
      <c r="I58" s="126">
        <f t="shared" si="31"/>
        <v>37.906476304280929</v>
      </c>
      <c r="J58" s="341">
        <f>SUM(J52:J57)</f>
        <v>219.77881759999997</v>
      </c>
      <c r="K58" s="1606">
        <f t="shared" si="43"/>
        <v>2.1438091890877191E-2</v>
      </c>
      <c r="L58" s="341">
        <f>SUM(L52:L57)</f>
        <v>1025179.0071555999</v>
      </c>
      <c r="M58" s="127">
        <f>SUM(M52:M57)</f>
        <v>88.438666999999995</v>
      </c>
      <c r="N58" s="1606">
        <f t="shared" si="34"/>
        <v>5.9647557242769548E-3</v>
      </c>
      <c r="O58" s="341">
        <f>SUM(O52:O57)</f>
        <v>167.07562859999999</v>
      </c>
      <c r="P58" s="165">
        <f t="shared" si="36"/>
        <v>9.6965554192623895E-3</v>
      </c>
      <c r="Q58" s="341">
        <f>SUM(Q52:Q57)</f>
        <v>240098.36224859967</v>
      </c>
      <c r="R58" s="126">
        <f t="shared" si="38"/>
        <v>13.934570201088464</v>
      </c>
      <c r="S58" s="341">
        <f>SUM(S52:S57)</f>
        <v>1482687.1558218002</v>
      </c>
      <c r="T58" s="126">
        <f t="shared" si="40"/>
        <v>86.050600535371075</v>
      </c>
      <c r="U58" s="344">
        <f t="shared" si="41"/>
        <v>1723041.0323659999</v>
      </c>
      <c r="V58" s="346">
        <f t="shared" si="44"/>
        <v>2748220.0395215997</v>
      </c>
      <c r="W58" s="866"/>
      <c r="X58" s="867"/>
      <c r="Y58" s="1047"/>
      <c r="Z58" s="1152"/>
      <c r="AA58" s="1152"/>
      <c r="AB58" s="1152"/>
      <c r="AC58" s="1152"/>
      <c r="AD58" s="1152"/>
      <c r="AE58" s="1152"/>
      <c r="AF58" s="1152"/>
      <c r="AG58" s="1152"/>
      <c r="AH58" s="1189"/>
      <c r="AI58" s="1152"/>
      <c r="AJ58" s="1047"/>
      <c r="AK58" s="1047"/>
    </row>
    <row r="59" spans="1:37" s="1" customFormat="1" ht="18.75" customHeight="1">
      <c r="A59" s="3"/>
      <c r="B59" s="130"/>
      <c r="C59" s="131"/>
      <c r="D59" s="132"/>
      <c r="E59" s="166"/>
      <c r="F59" s="132"/>
      <c r="G59" s="166"/>
      <c r="H59" s="132"/>
      <c r="I59" s="166"/>
      <c r="J59" s="132"/>
      <c r="K59" s="1607"/>
      <c r="L59" s="132"/>
      <c r="M59" s="132"/>
      <c r="N59" s="1607"/>
      <c r="O59" s="132"/>
      <c r="P59" s="166"/>
      <c r="Q59" s="132"/>
      <c r="R59" s="166"/>
      <c r="S59" s="132"/>
      <c r="T59" s="166"/>
      <c r="U59" s="132"/>
      <c r="V59" s="335"/>
      <c r="W59" s="866"/>
      <c r="X59" s="867"/>
      <c r="Y59" s="1047"/>
      <c r="Z59" s="1152"/>
      <c r="AA59" s="1152"/>
      <c r="AB59" s="1152"/>
      <c r="AC59" s="1152"/>
      <c r="AD59" s="1152"/>
      <c r="AE59" s="1152"/>
      <c r="AF59" s="1152"/>
      <c r="AG59" s="1152"/>
      <c r="AH59" s="1189"/>
      <c r="AI59" s="1152"/>
      <c r="AJ59" s="1047"/>
      <c r="AK59" s="1047"/>
    </row>
    <row r="60" spans="1:37" s="1" customFormat="1" ht="18.75" customHeight="1">
      <c r="A60" s="3"/>
      <c r="B60" s="167">
        <v>7</v>
      </c>
      <c r="C60" s="115" t="s">
        <v>93</v>
      </c>
      <c r="D60" s="347">
        <f t="shared" ref="D60:D65" si="45">D15+D37</f>
        <v>99684.57189409998</v>
      </c>
      <c r="E60" s="119">
        <f t="shared" ref="E60:E65" si="46">100*D60/L60</f>
        <v>57.066675860577881</v>
      </c>
      <c r="F60" s="338">
        <f t="shared" ref="F60:F65" si="47">F15+F37</f>
        <v>13218.431370399996</v>
      </c>
      <c r="G60" s="119">
        <f t="shared" ref="G60:G65" si="48">100*F60/L60</f>
        <v>7.5671884231120181</v>
      </c>
      <c r="H60" s="338">
        <f t="shared" ref="H60:J65" si="49">H15+H37</f>
        <v>61737.089240099987</v>
      </c>
      <c r="I60" s="119">
        <f t="shared" ref="I60:I65" si="50">100*H60/L60</f>
        <v>35.342785681852135</v>
      </c>
      <c r="J60" s="137">
        <f>J15+J37</f>
        <v>40.788045800000006</v>
      </c>
      <c r="K60" s="1608">
        <f t="shared" si="43"/>
        <v>2.3350034457967826E-2</v>
      </c>
      <c r="L60" s="338">
        <f t="shared" ref="L60:L65" si="51">SUM(D60,F60,H60,J60)</f>
        <v>174680.88055039995</v>
      </c>
      <c r="M60" s="137">
        <f t="shared" ref="M60:M65" si="52">+M15</f>
        <v>16.3139732</v>
      </c>
      <c r="N60" s="1608">
        <f t="shared" ref="N60:N66" si="53">(M60/S60)*100</f>
        <v>7.0269058283755981E-3</v>
      </c>
      <c r="O60" s="338">
        <f t="shared" ref="O60:O65" si="54">+O15</f>
        <v>31.490623099999997</v>
      </c>
      <c r="P60" s="164">
        <f t="shared" ref="P60:P66" si="55">(O60/U60)*100</f>
        <v>1.1707455433997182E-2</v>
      </c>
      <c r="Q60" s="338">
        <f t="shared" ref="Q60:Q65" si="56">+Q15</f>
        <v>36767.030065200197</v>
      </c>
      <c r="R60" s="164">
        <f t="shared" ref="R60:R66" si="57">(Q60/U60)*100</f>
        <v>13.669096497768754</v>
      </c>
      <c r="S60" s="338">
        <f t="shared" ref="S60:S65" si="58">+S15</f>
        <v>232164.39210159847</v>
      </c>
      <c r="T60" s="164">
        <f t="shared" ref="T60:T66" si="59">(S60/U60)*100</f>
        <v>86.313130904371064</v>
      </c>
      <c r="U60" s="342">
        <f t="shared" ref="U60:U66" si="60">SUM(O60,Q60,S60,M60)</f>
        <v>268979.22676309868</v>
      </c>
      <c r="V60" s="301">
        <f t="shared" ref="V60:V66" si="61">SUM(L60,U60)</f>
        <v>443660.10731349862</v>
      </c>
      <c r="W60" s="866"/>
      <c r="X60" s="867"/>
      <c r="Y60" s="1047"/>
      <c r="Z60" s="1152"/>
      <c r="AA60" s="1152"/>
      <c r="AB60" s="1152"/>
      <c r="AC60" s="1152"/>
      <c r="AD60" s="1152"/>
      <c r="AE60" s="1152"/>
      <c r="AF60" s="1152"/>
      <c r="AG60" s="1152"/>
      <c r="AH60" s="1152"/>
      <c r="AI60" s="1152"/>
      <c r="AJ60" s="1047"/>
      <c r="AK60" s="1047"/>
    </row>
    <row r="61" spans="1:37" s="1" customFormat="1" ht="18.75" customHeight="1">
      <c r="A61" s="3"/>
      <c r="B61" s="130">
        <v>8</v>
      </c>
      <c r="C61" s="115" t="s">
        <v>94</v>
      </c>
      <c r="D61" s="347">
        <f t="shared" si="45"/>
        <v>97867.704279300044</v>
      </c>
      <c r="E61" s="117">
        <f t="shared" si="46"/>
        <v>56.827425344621531</v>
      </c>
      <c r="F61" s="339">
        <f t="shared" si="47"/>
        <v>12528.285680299996</v>
      </c>
      <c r="G61" s="117">
        <f t="shared" si="48"/>
        <v>7.274618572451006</v>
      </c>
      <c r="H61" s="339">
        <f t="shared" si="49"/>
        <v>61786.919443500068</v>
      </c>
      <c r="I61" s="117">
        <f t="shared" si="50"/>
        <v>35.876917495982326</v>
      </c>
      <c r="J61" s="118">
        <f t="shared" si="49"/>
        <v>36.232473900000002</v>
      </c>
      <c r="K61" s="1609">
        <f t="shared" si="43"/>
        <v>2.1038586945159355E-2</v>
      </c>
      <c r="L61" s="339">
        <f t="shared" si="51"/>
        <v>172219.14187700007</v>
      </c>
      <c r="M61" s="118">
        <f t="shared" si="52"/>
        <v>16.838757399999999</v>
      </c>
      <c r="N61" s="1609">
        <f t="shared" si="53"/>
        <v>7.3523318561086208E-3</v>
      </c>
      <c r="O61" s="339">
        <f t="shared" si="54"/>
        <v>29.211736700000003</v>
      </c>
      <c r="P61" s="164">
        <f t="shared" si="55"/>
        <v>1.0995951214485886E-2</v>
      </c>
      <c r="Q61" s="339">
        <f t="shared" si="56"/>
        <v>36586.894250399913</v>
      </c>
      <c r="R61" s="164">
        <f t="shared" si="57"/>
        <v>13.772125512378439</v>
      </c>
      <c r="S61" s="339">
        <f t="shared" si="58"/>
        <v>229026.07947449575</v>
      </c>
      <c r="T61" s="164">
        <f t="shared" si="59"/>
        <v>86.210540051407563</v>
      </c>
      <c r="U61" s="342">
        <f t="shared" si="60"/>
        <v>265659.02421899565</v>
      </c>
      <c r="V61" s="301">
        <f t="shared" si="61"/>
        <v>437878.16609599569</v>
      </c>
      <c r="W61" s="866"/>
      <c r="X61" s="867"/>
      <c r="Y61" s="1047"/>
      <c r="Z61" s="1152"/>
      <c r="AA61" s="1152"/>
      <c r="AB61" s="1152"/>
      <c r="AC61" s="1152"/>
      <c r="AD61" s="1152"/>
      <c r="AE61" s="1152"/>
      <c r="AF61" s="1152"/>
      <c r="AG61" s="1152"/>
      <c r="AH61" s="1152"/>
      <c r="AI61" s="1152"/>
      <c r="AJ61" s="1047"/>
      <c r="AK61" s="1047"/>
    </row>
    <row r="62" spans="1:37" s="1" customFormat="1" ht="18.75" customHeight="1">
      <c r="A62" s="3"/>
      <c r="B62" s="130">
        <v>9</v>
      </c>
      <c r="C62" s="115" t="s">
        <v>169</v>
      </c>
      <c r="D62" s="347">
        <f t="shared" si="45"/>
        <v>100027.18465590006</v>
      </c>
      <c r="E62" s="117">
        <f t="shared" si="46"/>
        <v>57.208616505577737</v>
      </c>
      <c r="F62" s="339">
        <f t="shared" si="47"/>
        <v>12020.770356700006</v>
      </c>
      <c r="G62" s="117">
        <f t="shared" si="48"/>
        <v>6.8750474563866915</v>
      </c>
      <c r="H62" s="339">
        <f t="shared" si="49"/>
        <v>62750.465825800071</v>
      </c>
      <c r="I62" s="117">
        <f t="shared" si="50"/>
        <v>35.888917071133534</v>
      </c>
      <c r="J62" s="118">
        <f t="shared" si="49"/>
        <v>47.9410661</v>
      </c>
      <c r="K62" s="1609">
        <f t="shared" si="43"/>
        <v>2.7418966902030866E-2</v>
      </c>
      <c r="L62" s="339">
        <f t="shared" si="51"/>
        <v>174846.36190450014</v>
      </c>
      <c r="M62" s="118">
        <f t="shared" si="52"/>
        <v>16.809940900000001</v>
      </c>
      <c r="N62" s="1609">
        <f t="shared" si="53"/>
        <v>7.1890120090545235E-3</v>
      </c>
      <c r="O62" s="339">
        <f t="shared" si="54"/>
        <v>22.933517000000002</v>
      </c>
      <c r="P62" s="164">
        <f t="shared" si="55"/>
        <v>8.4526485494446565E-3</v>
      </c>
      <c r="Q62" s="339">
        <f t="shared" si="56"/>
        <v>37449.534435899994</v>
      </c>
      <c r="R62" s="164">
        <f t="shared" si="57"/>
        <v>13.802843799622524</v>
      </c>
      <c r="S62" s="339">
        <f t="shared" si="58"/>
        <v>233828.24898369858</v>
      </c>
      <c r="T62" s="164">
        <f t="shared" si="59"/>
        <v>86.182507880986748</v>
      </c>
      <c r="U62" s="342">
        <f t="shared" si="60"/>
        <v>271317.5268774986</v>
      </c>
      <c r="V62" s="301">
        <f t="shared" si="61"/>
        <v>446163.88878199877</v>
      </c>
      <c r="W62" s="866"/>
      <c r="X62" s="867"/>
      <c r="Y62" s="1047"/>
      <c r="Z62" s="1152"/>
      <c r="AA62" s="1152"/>
      <c r="AB62" s="1152"/>
      <c r="AC62" s="1152"/>
      <c r="AD62" s="1152"/>
      <c r="AE62" s="1152"/>
      <c r="AF62" s="1152"/>
      <c r="AG62" s="1152"/>
      <c r="AH62" s="1152"/>
      <c r="AI62" s="1152"/>
      <c r="AJ62" s="1047"/>
      <c r="AK62" s="1047"/>
    </row>
    <row r="63" spans="1:37" s="1" customFormat="1" ht="18.75" customHeight="1">
      <c r="A63" s="3"/>
      <c r="B63" s="130">
        <v>10</v>
      </c>
      <c r="C63" s="115" t="s">
        <v>96</v>
      </c>
      <c r="D63" s="347">
        <f t="shared" si="45"/>
        <v>104173.99902140001</v>
      </c>
      <c r="E63" s="117">
        <f t="shared" si="46"/>
        <v>56.600408553442954</v>
      </c>
      <c r="F63" s="339">
        <f t="shared" si="47"/>
        <v>13151.678267899999</v>
      </c>
      <c r="G63" s="117">
        <f t="shared" si="48"/>
        <v>7.1456444997725397</v>
      </c>
      <c r="H63" s="339">
        <f t="shared" si="49"/>
        <v>66675.465040400042</v>
      </c>
      <c r="I63" s="117">
        <f t="shared" si="50"/>
        <v>36.226492188345368</v>
      </c>
      <c r="J63" s="118">
        <f t="shared" si="49"/>
        <v>50.5309423</v>
      </c>
      <c r="K63" s="1609">
        <f t="shared" si="43"/>
        <v>2.7454758439127598E-2</v>
      </c>
      <c r="L63" s="339">
        <f t="shared" si="51"/>
        <v>184051.67327200007</v>
      </c>
      <c r="M63" s="118">
        <f t="shared" si="52"/>
        <v>17.377738799999999</v>
      </c>
      <c r="N63" s="1609">
        <f t="shared" si="53"/>
        <v>7.1773378966924683E-3</v>
      </c>
      <c r="O63" s="339">
        <f t="shared" si="54"/>
        <v>30.856290799999996</v>
      </c>
      <c r="P63" s="164">
        <f t="shared" si="55"/>
        <v>1.0990261313029159E-2</v>
      </c>
      <c r="Q63" s="339">
        <f t="shared" si="56"/>
        <v>38592.509371200016</v>
      </c>
      <c r="R63" s="164">
        <f t="shared" si="57"/>
        <v>13.745714462705767</v>
      </c>
      <c r="S63" s="339">
        <f t="shared" si="58"/>
        <v>242119.55811650137</v>
      </c>
      <c r="T63" s="164">
        <f t="shared" si="59"/>
        <v>86.237105747509375</v>
      </c>
      <c r="U63" s="342">
        <f t="shared" si="60"/>
        <v>280760.30151730141</v>
      </c>
      <c r="V63" s="301">
        <f t="shared" si="61"/>
        <v>464811.97478930152</v>
      </c>
      <c r="W63" s="866"/>
      <c r="X63" s="867"/>
      <c r="Y63" s="1047"/>
      <c r="Z63" s="1152"/>
      <c r="AA63" s="1152"/>
      <c r="AB63" s="1152"/>
      <c r="AC63" s="1152"/>
      <c r="AD63" s="1152"/>
      <c r="AE63" s="1152"/>
      <c r="AF63" s="1152"/>
      <c r="AG63" s="1152"/>
      <c r="AH63" s="1152"/>
      <c r="AI63" s="1152"/>
      <c r="AJ63" s="1047"/>
      <c r="AK63" s="1047"/>
    </row>
    <row r="64" spans="1:37" s="1" customFormat="1" ht="18.75" customHeight="1">
      <c r="A64" s="3"/>
      <c r="B64" s="130">
        <v>11</v>
      </c>
      <c r="C64" s="115" t="s">
        <v>97</v>
      </c>
      <c r="D64" s="347">
        <f t="shared" si="45"/>
        <v>108340.52183690011</v>
      </c>
      <c r="E64" s="117">
        <f t="shared" si="46"/>
        <v>57.1032314950561</v>
      </c>
      <c r="F64" s="339">
        <f t="shared" si="47"/>
        <v>13075.141352999999</v>
      </c>
      <c r="G64" s="117">
        <f t="shared" si="48"/>
        <v>6.8915380030654561</v>
      </c>
      <c r="H64" s="339">
        <f t="shared" si="49"/>
        <v>68259.489379399951</v>
      </c>
      <c r="I64" s="117">
        <f t="shared" si="50"/>
        <v>35.977650445824409</v>
      </c>
      <c r="J64" s="118">
        <f t="shared" si="49"/>
        <v>52.326945199999997</v>
      </c>
      <c r="K64" s="1609">
        <f t="shared" si="43"/>
        <v>2.7580056054031368E-2</v>
      </c>
      <c r="L64" s="339">
        <f t="shared" si="51"/>
        <v>189727.47951450007</v>
      </c>
      <c r="M64" s="118">
        <f t="shared" si="52"/>
        <v>17.368209</v>
      </c>
      <c r="N64" s="1609">
        <f t="shared" si="53"/>
        <v>7.0721693628180322E-3</v>
      </c>
      <c r="O64" s="339">
        <f t="shared" si="54"/>
        <v>24.335403000000003</v>
      </c>
      <c r="P64" s="164">
        <f t="shared" si="55"/>
        <v>8.4871661870407605E-3</v>
      </c>
      <c r="Q64" s="339">
        <f t="shared" si="56"/>
        <v>41104.770917499933</v>
      </c>
      <c r="R64" s="164">
        <f t="shared" si="57"/>
        <v>14.335617201698355</v>
      </c>
      <c r="S64" s="339">
        <f t="shared" si="58"/>
        <v>245585.30924490368</v>
      </c>
      <c r="T64" s="164">
        <f t="shared" si="59"/>
        <v>85.649838330488905</v>
      </c>
      <c r="U64" s="342">
        <f t="shared" si="60"/>
        <v>286731.78377440356</v>
      </c>
      <c r="V64" s="301">
        <f t="shared" si="61"/>
        <v>476459.26328890363</v>
      </c>
      <c r="W64" s="866"/>
      <c r="X64" s="867"/>
      <c r="Y64" s="1047"/>
      <c r="Z64" s="1152"/>
      <c r="AA64" s="1152"/>
      <c r="AB64" s="1152"/>
      <c r="AC64" s="1152"/>
      <c r="AD64" s="1152"/>
      <c r="AE64" s="1152"/>
      <c r="AF64" s="1152"/>
      <c r="AG64" s="1152"/>
      <c r="AH64" s="1152"/>
      <c r="AI64" s="1152"/>
      <c r="AJ64" s="1047"/>
      <c r="AK64" s="1047"/>
    </row>
    <row r="65" spans="1:37" s="1" customFormat="1" ht="18.75" customHeight="1" thickBot="1">
      <c r="A65" s="3"/>
      <c r="B65" s="130">
        <v>12</v>
      </c>
      <c r="C65" s="115" t="s">
        <v>98</v>
      </c>
      <c r="D65" s="347">
        <f t="shared" si="45"/>
        <v>105923.69009069998</v>
      </c>
      <c r="E65" s="117">
        <f t="shared" si="46"/>
        <v>55.714362378005525</v>
      </c>
      <c r="F65" s="339">
        <f t="shared" si="47"/>
        <v>12601.3081109</v>
      </c>
      <c r="G65" s="117">
        <f t="shared" si="48"/>
        <v>6.628109782867396</v>
      </c>
      <c r="H65" s="339">
        <f t="shared" si="49"/>
        <v>71534.63671260004</v>
      </c>
      <c r="I65" s="117">
        <f t="shared" si="50"/>
        <v>37.626206837885654</v>
      </c>
      <c r="J65" s="118">
        <f t="shared" si="49"/>
        <v>59.547231400000008</v>
      </c>
      <c r="K65" s="1609">
        <f t="shared" si="43"/>
        <v>3.132100124141951E-2</v>
      </c>
      <c r="L65" s="339">
        <f t="shared" si="51"/>
        <v>190119.18214560003</v>
      </c>
      <c r="M65" s="118">
        <f t="shared" si="52"/>
        <v>17.9035662</v>
      </c>
      <c r="N65" s="1609">
        <f t="shared" si="53"/>
        <v>6.9104479795612005E-3</v>
      </c>
      <c r="O65" s="339">
        <f t="shared" si="54"/>
        <v>24.958483300000005</v>
      </c>
      <c r="P65" s="164">
        <f t="shared" si="55"/>
        <v>8.2601629172004611E-3</v>
      </c>
      <c r="Q65" s="339">
        <f t="shared" si="56"/>
        <v>43032.317644399969</v>
      </c>
      <c r="R65" s="164">
        <f t="shared" si="57"/>
        <v>14.24180909452393</v>
      </c>
      <c r="S65" s="339">
        <f t="shared" si="58"/>
        <v>259079.67548490019</v>
      </c>
      <c r="T65" s="164">
        <f t="shared" si="59"/>
        <v>85.744005447666822</v>
      </c>
      <c r="U65" s="342">
        <f t="shared" si="60"/>
        <v>302154.85517880012</v>
      </c>
      <c r="V65" s="301">
        <f t="shared" si="61"/>
        <v>492274.03732440015</v>
      </c>
      <c r="W65" s="866"/>
      <c r="X65" s="867"/>
      <c r="Y65" s="1047"/>
      <c r="Z65" s="1152"/>
      <c r="AA65" s="1152"/>
      <c r="AB65" s="1152"/>
      <c r="AC65" s="1152"/>
      <c r="AD65" s="1152"/>
      <c r="AE65" s="1152"/>
      <c r="AF65" s="1152"/>
      <c r="AG65" s="1152"/>
      <c r="AH65" s="1152"/>
      <c r="AI65" s="1152"/>
      <c r="AJ65" s="1047"/>
      <c r="AK65" s="1047"/>
    </row>
    <row r="66" spans="1:37" s="1" customFormat="1" ht="18.75" customHeight="1" thickTop="1" thickBot="1">
      <c r="A66" s="3"/>
      <c r="B66" s="1590" t="s">
        <v>99</v>
      </c>
      <c r="C66" s="1591"/>
      <c r="D66" s="350">
        <f>SUM(D60:D65)</f>
        <v>616017.6717783002</v>
      </c>
      <c r="E66" s="1601">
        <f>100*D66/L66</f>
        <v>56.742105483267302</v>
      </c>
      <c r="F66" s="340">
        <f>SUM(F60:F65)</f>
        <v>76595.615139200003</v>
      </c>
      <c r="G66" s="1601">
        <f>100*F66/L66</f>
        <v>7.0553113537112839</v>
      </c>
      <c r="H66" s="340">
        <f>SUM(H60:H65)</f>
        <v>392744.06564180017</v>
      </c>
      <c r="I66" s="1601">
        <f>100*H66/L66</f>
        <v>36.176113481034228</v>
      </c>
      <c r="J66" s="340">
        <f>SUM(J60:J65)</f>
        <v>287.36670470000001</v>
      </c>
      <c r="K66" s="1610">
        <f t="shared" si="43"/>
        <v>2.6469681987198981E-2</v>
      </c>
      <c r="L66" s="340">
        <f>SUM(L60:L65)</f>
        <v>1085644.7192640002</v>
      </c>
      <c r="M66" s="141">
        <f>SUM(M60:M65)</f>
        <v>102.61218550000001</v>
      </c>
      <c r="N66" s="1610">
        <f t="shared" si="53"/>
        <v>7.1169339190972737E-3</v>
      </c>
      <c r="O66" s="340">
        <f>SUM(O60:O65)</f>
        <v>163.78605390000001</v>
      </c>
      <c r="P66" s="1613">
        <f t="shared" si="55"/>
        <v>9.7747546067022857E-3</v>
      </c>
      <c r="Q66" s="340">
        <f>SUM(Q60:Q65)</f>
        <v>233533.05668460001</v>
      </c>
      <c r="R66" s="1601">
        <f t="shared" si="57"/>
        <v>13.937256972066656</v>
      </c>
      <c r="S66" s="340">
        <f>SUM(S60:S65)</f>
        <v>1441803.2634060981</v>
      </c>
      <c r="T66" s="1601">
        <f t="shared" si="59"/>
        <v>86.046844376272901</v>
      </c>
      <c r="U66" s="1614">
        <f t="shared" si="60"/>
        <v>1675602.7183300983</v>
      </c>
      <c r="V66" s="345">
        <f t="shared" si="61"/>
        <v>2761247.4375940985</v>
      </c>
      <c r="W66" s="866"/>
      <c r="X66" s="867"/>
      <c r="Y66" s="1047"/>
      <c r="Z66" s="1152"/>
      <c r="AA66" s="1152"/>
      <c r="AB66" s="1152"/>
      <c r="AC66" s="1152"/>
      <c r="AD66" s="1152"/>
      <c r="AE66" s="1152"/>
      <c r="AF66" s="1152"/>
      <c r="AG66" s="1152"/>
      <c r="AH66" s="1148"/>
      <c r="AI66" s="1152"/>
      <c r="AJ66" s="1129"/>
      <c r="AK66" s="1047"/>
    </row>
    <row r="67" spans="1:37" s="1" customFormat="1" ht="18.75" customHeight="1" thickBot="1">
      <c r="A67" s="3"/>
      <c r="B67" s="3"/>
      <c r="C67" s="3"/>
      <c r="D67" s="122"/>
      <c r="E67" s="144"/>
      <c r="F67" s="122"/>
      <c r="G67" s="144"/>
      <c r="H67" s="122"/>
      <c r="I67" s="144"/>
      <c r="J67" s="122"/>
      <c r="K67" s="1611"/>
      <c r="L67" s="122"/>
      <c r="M67" s="122"/>
      <c r="N67" s="122"/>
      <c r="O67" s="122"/>
      <c r="P67" s="168"/>
      <c r="Q67" s="122"/>
      <c r="R67" s="144"/>
      <c r="S67" s="122"/>
      <c r="T67" s="144"/>
      <c r="U67" s="122"/>
      <c r="V67" s="122"/>
      <c r="W67" s="866"/>
      <c r="X67" s="867"/>
      <c r="Y67" s="1047"/>
      <c r="Z67" s="1152"/>
      <c r="AA67" s="1152"/>
      <c r="AB67" s="1152"/>
      <c r="AC67" s="1152"/>
      <c r="AD67" s="1152"/>
      <c r="AE67" s="1152"/>
      <c r="AF67" s="1152"/>
      <c r="AG67" s="1152"/>
      <c r="AH67" s="1152"/>
      <c r="AI67" s="1152"/>
      <c r="AJ67" s="1047"/>
      <c r="AK67" s="1047"/>
    </row>
    <row r="68" spans="1:37" s="1" customFormat="1" ht="18.75" customHeight="1" thickBot="1">
      <c r="A68" s="3"/>
      <c r="B68" s="1583" t="s">
        <v>100</v>
      </c>
      <c r="C68" s="1577"/>
      <c r="D68" s="336">
        <f>SUM(D66,D58)</f>
        <v>1176889.6943507001</v>
      </c>
      <c r="E68" s="146">
        <f>100*D68/L68</f>
        <v>55.754996479357935</v>
      </c>
      <c r="F68" s="337">
        <f>SUM(F66,F58)</f>
        <v>152073.58348090001</v>
      </c>
      <c r="G68" s="146">
        <f>100*F68/L68</f>
        <v>7.2044662743510424</v>
      </c>
      <c r="H68" s="337">
        <f>SUM(H66,H58)</f>
        <v>781353.30306570022</v>
      </c>
      <c r="I68" s="146">
        <f>100*H68/L68</f>
        <v>37.016511293012577</v>
      </c>
      <c r="J68" s="337">
        <f>SUM(J66,J58)</f>
        <v>507.14552229999998</v>
      </c>
      <c r="K68" s="1612">
        <f t="shared" si="43"/>
        <v>2.4025953278449509E-2</v>
      </c>
      <c r="L68" s="337">
        <f>SUM(L52:L57,L60:L65)</f>
        <v>2110823.7264196002</v>
      </c>
      <c r="M68" s="147">
        <f>SUM(M66,M58)</f>
        <v>191.05085250000002</v>
      </c>
      <c r="N68" s="148">
        <f>(M68/S68)*100</f>
        <v>6.5327911913775332E-3</v>
      </c>
      <c r="O68" s="337">
        <f>SUM(O66,O58)</f>
        <v>330.86168250000003</v>
      </c>
      <c r="P68" s="148">
        <f>(O68/U68)*100</f>
        <v>9.7351092603405135E-3</v>
      </c>
      <c r="Q68" s="337">
        <f>SUM(Q66,Q58)</f>
        <v>473631.41893319972</v>
      </c>
      <c r="R68" s="146">
        <f>(Q68/U68)*100</f>
        <v>13.935894835585289</v>
      </c>
      <c r="S68" s="337">
        <f>SUM(S66,S58)</f>
        <v>2924490.4192278981</v>
      </c>
      <c r="T68" s="146">
        <f>(S68/U68)*100</f>
        <v>86.04874867008094</v>
      </c>
      <c r="U68" s="357">
        <f>SUM(U66,U58)</f>
        <v>3398643.7506960984</v>
      </c>
      <c r="V68" s="359">
        <f>SUM(V58,V66)</f>
        <v>5509467.4771156982</v>
      </c>
      <c r="W68" s="868"/>
      <c r="X68" s="867"/>
      <c r="Y68" s="1047"/>
      <c r="Z68" s="1152"/>
      <c r="AA68" s="1152"/>
      <c r="AB68" s="1152"/>
      <c r="AC68" s="1152"/>
      <c r="AD68" s="1152"/>
      <c r="AE68" s="1152"/>
      <c r="AF68" s="1152"/>
      <c r="AG68" s="1152"/>
      <c r="AH68" s="1152"/>
      <c r="AI68" s="1152"/>
      <c r="AJ68" s="1047"/>
      <c r="AK68" s="1047"/>
    </row>
    <row r="69" spans="1:37" s="1" customFormat="1" ht="18.75" customHeight="1">
      <c r="A69" s="3"/>
      <c r="B69" s="3"/>
      <c r="C69" s="3"/>
      <c r="D69" s="869"/>
      <c r="E69" s="3"/>
      <c r="F69" s="869"/>
      <c r="G69" s="3"/>
      <c r="H69" s="869"/>
      <c r="I69" s="3"/>
      <c r="J69" s="3"/>
      <c r="K69" s="3"/>
      <c r="L69" s="869"/>
      <c r="M69" s="869"/>
      <c r="N69" s="869"/>
      <c r="O69" s="122"/>
      <c r="P69" s="870"/>
      <c r="Q69" s="122"/>
      <c r="R69" s="871"/>
      <c r="S69" s="122"/>
      <c r="T69" s="871"/>
      <c r="U69" s="122"/>
      <c r="V69" s="3"/>
      <c r="W69" s="866"/>
      <c r="X69" s="867"/>
      <c r="Y69" s="1047"/>
      <c r="Z69" s="1152"/>
      <c r="AA69" s="1152"/>
      <c r="AB69" s="1152"/>
      <c r="AC69" s="1152"/>
      <c r="AD69" s="1152"/>
      <c r="AE69" s="1152"/>
      <c r="AF69" s="1152"/>
      <c r="AG69" s="1152"/>
      <c r="AH69" s="1152"/>
      <c r="AI69" s="1152"/>
      <c r="AJ69" s="1047"/>
      <c r="AK69" s="1047"/>
    </row>
    <row r="70" spans="1:37" s="1" customFormat="1" ht="18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872"/>
      <c r="M70" s="872"/>
      <c r="N70" s="872"/>
      <c r="O70" s="791"/>
      <c r="P70" s="3"/>
      <c r="Q70" s="3"/>
      <c r="R70" s="3"/>
      <c r="S70" s="3"/>
      <c r="T70" s="3"/>
      <c r="U70" s="791"/>
      <c r="V70" s="3"/>
      <c r="W70" s="866"/>
      <c r="X70" s="438"/>
      <c r="Y70" s="1047"/>
      <c r="Z70" s="1152"/>
      <c r="AA70" s="1152"/>
      <c r="AB70" s="1152"/>
      <c r="AC70" s="1152"/>
      <c r="AD70" s="1152"/>
      <c r="AE70" s="1152"/>
      <c r="AF70" s="1152"/>
      <c r="AG70" s="1152"/>
      <c r="AH70" s="1152"/>
      <c r="AI70" s="1152"/>
      <c r="AJ70" s="1047"/>
      <c r="AK70" s="1047"/>
    </row>
    <row r="71" spans="1:37" s="1" customFormat="1" ht="18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866"/>
      <c r="X71" s="873"/>
      <c r="Y71" s="1190"/>
      <c r="Z71" s="1152"/>
      <c r="AA71" s="1152"/>
      <c r="AB71" s="1152"/>
      <c r="AC71" s="1152"/>
      <c r="AD71" s="1152"/>
      <c r="AE71" s="1152"/>
      <c r="AF71" s="1152"/>
      <c r="AG71" s="1152"/>
      <c r="AH71" s="1152"/>
      <c r="AI71" s="1152"/>
      <c r="AJ71" s="1047"/>
      <c r="AK71" s="1047"/>
    </row>
    <row r="72" spans="1:37" s="1" customFormat="1" ht="18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866"/>
      <c r="X72" s="438"/>
      <c r="Y72" s="1047"/>
      <c r="Z72" s="1152"/>
      <c r="AA72" s="1152"/>
      <c r="AB72" s="1152"/>
      <c r="AC72" s="1152"/>
      <c r="AD72" s="1152"/>
      <c r="AE72" s="1152"/>
      <c r="AF72" s="1152"/>
      <c r="AG72" s="1152"/>
      <c r="AH72" s="1152"/>
      <c r="AI72" s="1152"/>
      <c r="AJ72" s="1047"/>
      <c r="AK72" s="1047"/>
    </row>
    <row r="73" spans="1:37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X73" s="408"/>
    </row>
    <row r="74" spans="1:37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X74" s="408"/>
    </row>
    <row r="75" spans="1:37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X75" s="408"/>
    </row>
    <row r="76" spans="1:37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421"/>
      <c r="Y76" s="1048" t="s">
        <v>193</v>
      </c>
    </row>
    <row r="77" spans="1:37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421"/>
      <c r="Y77" s="1048" t="s">
        <v>44</v>
      </c>
      <c r="Z77" s="1149">
        <f>+D68</f>
        <v>1176889.6943507001</v>
      </c>
      <c r="AA77" s="1183">
        <f>Z77/$L$68</f>
        <v>0.55754996479357943</v>
      </c>
    </row>
    <row r="78" spans="1:37" ht="18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408"/>
      <c r="Y78" s="1048" t="s">
        <v>45</v>
      </c>
      <c r="Z78" s="1149">
        <f>+F68</f>
        <v>152073.58348090001</v>
      </c>
      <c r="AA78" s="1183">
        <f t="shared" ref="AA78:AA79" si="62">Z78/$L$68</f>
        <v>7.2044662743510429E-2</v>
      </c>
    </row>
    <row r="79" spans="1:37" ht="18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X79" s="408"/>
      <c r="Y79" s="1048" t="s">
        <v>46</v>
      </c>
      <c r="Z79" s="1149">
        <f>+H68</f>
        <v>781353.30306570022</v>
      </c>
      <c r="AA79" s="1183">
        <f t="shared" si="62"/>
        <v>0.37016511293012577</v>
      </c>
    </row>
    <row r="80" spans="1:37" ht="18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X80" s="408"/>
      <c r="Y80" s="1048" t="s">
        <v>47</v>
      </c>
      <c r="Z80" s="1149">
        <f>+J68</f>
        <v>507.14552229999998</v>
      </c>
    </row>
    <row r="81" spans="2:28" ht="18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X81" s="408"/>
    </row>
    <row r="82" spans="2:28" ht="18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X82" s="408"/>
      <c r="Y82" s="1048" t="s">
        <v>194</v>
      </c>
    </row>
    <row r="83" spans="2:28" ht="18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X83" s="408"/>
      <c r="Y83" s="1048" t="s">
        <v>44</v>
      </c>
      <c r="Z83" s="1149">
        <f>+M68</f>
        <v>191.05085250000002</v>
      </c>
      <c r="AA83" s="1185">
        <f>Z83/$U$68</f>
        <v>5.6213850734096402E-5</v>
      </c>
      <c r="AB83" s="1152"/>
    </row>
    <row r="84" spans="2:28" ht="18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X84" s="408"/>
      <c r="Y84" s="1048" t="s">
        <v>45</v>
      </c>
      <c r="Z84" s="1149">
        <f>+O68</f>
        <v>330.86168250000003</v>
      </c>
      <c r="AA84" s="1185">
        <f t="shared" ref="AA84:AA86" si="63">Z84/$U$68</f>
        <v>9.7351092603405138E-5</v>
      </c>
      <c r="AB84" s="1152"/>
    </row>
    <row r="85" spans="2:28" ht="18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X85" s="408"/>
      <c r="Y85" s="1048" t="s">
        <v>46</v>
      </c>
      <c r="Z85" s="1149">
        <f>+Q68</f>
        <v>473631.41893319972</v>
      </c>
      <c r="AA85" s="1185">
        <f t="shared" si="63"/>
        <v>0.13935894835585289</v>
      </c>
    </row>
    <row r="86" spans="2:28" ht="18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X86" s="408"/>
      <c r="Y86" s="1048" t="s">
        <v>47</v>
      </c>
      <c r="Z86" s="1149">
        <f>+S68</f>
        <v>2924490.4192278981</v>
      </c>
      <c r="AA86" s="1185">
        <f t="shared" si="63"/>
        <v>0.86048748670080943</v>
      </c>
    </row>
    <row r="87" spans="2:28" ht="18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X87" s="408"/>
    </row>
    <row r="88" spans="2:28" ht="18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X88" s="408"/>
    </row>
    <row r="89" spans="2:28" ht="18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X89" s="408"/>
    </row>
    <row r="90" spans="2:2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X90" s="408"/>
    </row>
    <row r="91" spans="2:2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X91" s="408"/>
    </row>
    <row r="92" spans="2:28" ht="16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</sheetData>
  <mergeCells count="33">
    <mergeCell ref="B5:B6"/>
    <mergeCell ref="V5:V6"/>
    <mergeCell ref="B13:C13"/>
    <mergeCell ref="B21:C21"/>
    <mergeCell ref="L5:L6"/>
    <mergeCell ref="C5:K5"/>
    <mergeCell ref="U5:U6"/>
    <mergeCell ref="M5:T5"/>
    <mergeCell ref="B27:B28"/>
    <mergeCell ref="C27:C28"/>
    <mergeCell ref="D27:K27"/>
    <mergeCell ref="L27:L28"/>
    <mergeCell ref="B49:B51"/>
    <mergeCell ref="C49:L49"/>
    <mergeCell ref="K50:K51"/>
    <mergeCell ref="C50:C51"/>
    <mergeCell ref="D50:D51"/>
    <mergeCell ref="E50:E51"/>
    <mergeCell ref="F50:F51"/>
    <mergeCell ref="G50:G51"/>
    <mergeCell ref="H50:H51"/>
    <mergeCell ref="M50:M51"/>
    <mergeCell ref="I50:I51"/>
    <mergeCell ref="J50:J51"/>
    <mergeCell ref="T50:T51"/>
    <mergeCell ref="O49:U49"/>
    <mergeCell ref="V49:V51"/>
    <mergeCell ref="N50:N51"/>
    <mergeCell ref="O50:O51"/>
    <mergeCell ref="P50:P51"/>
    <mergeCell ref="Q50:Q51"/>
    <mergeCell ref="R50:R51"/>
    <mergeCell ref="S50:S51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61" fitToHeight="0" orientation="landscape" r:id="rId1"/>
  <headerFooter alignWithMargins="0"/>
  <rowBreaks count="1" manualBreakCount="1">
    <brk id="45" max="21" man="1"/>
  </rowBreaks>
  <ignoredErrors>
    <ignoredError sqref="F13:G13 F21:G21 F23:G23 F43:G43 E45:G45 N22:R22 N13:P13 E52:E68 G52:G68 N52:N68 P52:P68 R52:R68 O63:O68 T68 R13 T23 E35 G35 O52:O58 O60:O62 N21:R21 N23:R23 I13 I21 I23 K23 I52:I68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AK66"/>
  <sheetViews>
    <sheetView view="pageBreakPreview" zoomScale="90" zoomScaleNormal="70" zoomScaleSheetLayoutView="90" workbookViewId="0">
      <selection activeCell="C18" sqref="C18:F18"/>
    </sheetView>
  </sheetViews>
  <sheetFormatPr baseColWidth="10" defaultColWidth="11.42578125" defaultRowHeight="12.75"/>
  <cols>
    <col min="1" max="1" width="6.140625" customWidth="1"/>
    <col min="2" max="2" width="13.42578125" customWidth="1"/>
    <col min="3" max="3" width="15.7109375" customWidth="1"/>
    <col min="4" max="4" width="14.42578125" customWidth="1"/>
    <col min="5" max="5" width="15.42578125" customWidth="1"/>
    <col min="6" max="6" width="12.7109375" customWidth="1"/>
    <col min="7" max="7" width="18.28515625" customWidth="1"/>
    <col min="8" max="8" width="7" style="2" customWidth="1"/>
    <col min="9" max="10" width="12.5703125" style="1053" bestFit="1" customWidth="1"/>
    <col min="11" max="11" width="11.28515625" style="1053" bestFit="1" customWidth="1"/>
    <col min="12" max="12" width="12.7109375" style="1053" bestFit="1" customWidth="1"/>
    <col min="13" max="13" width="19.28515625" style="1053" bestFit="1" customWidth="1"/>
    <col min="14" max="14" width="10.85546875" style="1053" customWidth="1"/>
    <col min="15" max="15" width="12.28515625" style="1053" customWidth="1"/>
    <col min="16" max="16" width="10.85546875" style="1048" customWidth="1"/>
    <col min="17" max="17" width="10.85546875" customWidth="1"/>
    <col min="18" max="18" width="17.7109375" customWidth="1"/>
    <col min="19" max="29" width="10.85546875" customWidth="1"/>
    <col min="35" max="35" width="13" customWidth="1"/>
  </cols>
  <sheetData>
    <row r="1" spans="1:29" ht="18">
      <c r="A1" s="7" t="s">
        <v>195</v>
      </c>
      <c r="B1" s="2"/>
      <c r="C1" s="6"/>
      <c r="D1" s="2"/>
      <c r="E1" s="2"/>
      <c r="F1" s="2"/>
      <c r="G1" s="2"/>
    </row>
    <row r="2" spans="1:29" ht="18">
      <c r="A2" s="2"/>
      <c r="B2" s="874" t="s">
        <v>196</v>
      </c>
      <c r="C2" s="2"/>
      <c r="D2" s="2"/>
      <c r="E2" s="2"/>
      <c r="F2" s="2"/>
      <c r="G2" s="2"/>
      <c r="J2" s="1196"/>
      <c r="K2" s="1196"/>
      <c r="L2" s="1196"/>
      <c r="M2" s="1196"/>
      <c r="N2" s="1196"/>
      <c r="O2" s="1196"/>
      <c r="AB2" s="13"/>
      <c r="AC2" s="13"/>
    </row>
    <row r="3" spans="1:29" ht="17.25" customHeight="1">
      <c r="A3" s="2"/>
      <c r="B3" s="2"/>
      <c r="C3" s="2"/>
      <c r="D3" s="2"/>
      <c r="E3" s="2"/>
      <c r="F3" s="2"/>
      <c r="G3" s="2"/>
      <c r="J3" s="1196"/>
      <c r="K3" s="1196"/>
      <c r="L3" s="1196"/>
      <c r="M3" s="1196"/>
      <c r="N3" s="1196"/>
      <c r="O3" s="1196"/>
      <c r="P3" s="1197"/>
      <c r="AB3" s="13"/>
      <c r="AC3" s="13"/>
    </row>
    <row r="4" spans="1:29" ht="17.25" customHeight="1" thickBot="1">
      <c r="A4" s="2"/>
      <c r="B4" s="2"/>
      <c r="C4" s="2"/>
      <c r="D4" s="2"/>
      <c r="E4" s="2"/>
      <c r="F4" s="2"/>
      <c r="G4" s="2"/>
      <c r="J4" s="1196"/>
      <c r="K4" s="1196"/>
      <c r="L4" s="1196"/>
      <c r="M4" s="1196"/>
      <c r="N4" s="1196"/>
      <c r="O4" s="1196"/>
      <c r="P4" s="1197"/>
      <c r="AB4" s="13"/>
      <c r="AC4" s="13"/>
    </row>
    <row r="5" spans="1:29" ht="26.25" thickBot="1">
      <c r="A5" s="2"/>
      <c r="B5" s="1592" t="s">
        <v>83</v>
      </c>
      <c r="C5" s="1593" t="s">
        <v>120</v>
      </c>
      <c r="D5" s="1593" t="s">
        <v>121</v>
      </c>
      <c r="E5" s="1593" t="s">
        <v>122</v>
      </c>
      <c r="F5" s="1594" t="s">
        <v>125</v>
      </c>
      <c r="G5" s="1595" t="s">
        <v>48</v>
      </c>
      <c r="J5" s="1196"/>
      <c r="K5" s="1196"/>
      <c r="L5" s="1196"/>
      <c r="M5" s="1196"/>
      <c r="N5" s="1196"/>
      <c r="O5" s="1196"/>
      <c r="P5" s="1197"/>
      <c r="AB5" s="13"/>
      <c r="AC5" s="13"/>
    </row>
    <row r="6" spans="1:29" ht="15" customHeight="1">
      <c r="A6" s="2"/>
      <c r="B6" s="170" t="s">
        <v>86</v>
      </c>
      <c r="C6" s="360">
        <v>178687.4775275006</v>
      </c>
      <c r="D6" s="360">
        <v>93888.168798000668</v>
      </c>
      <c r="E6" s="360">
        <v>181152.15140690087</v>
      </c>
      <c r="F6" s="361">
        <v>17973.918267999969</v>
      </c>
      <c r="G6" s="362">
        <f>+SUM(C6:F6)</f>
        <v>471701.71600040206</v>
      </c>
      <c r="H6" s="20"/>
      <c r="J6" s="1196"/>
      <c r="K6" s="1196"/>
      <c r="L6" s="1196"/>
      <c r="M6" s="1196"/>
      <c r="N6" s="1196"/>
      <c r="O6" s="1196"/>
      <c r="P6" s="1197"/>
      <c r="AB6" s="13"/>
      <c r="AC6" s="13"/>
    </row>
    <row r="7" spans="1:29" ht="15" customHeight="1">
      <c r="A7" s="2"/>
      <c r="B7" s="170" t="s">
        <v>87</v>
      </c>
      <c r="C7" s="360">
        <v>170001.45314219967</v>
      </c>
      <c r="D7" s="360">
        <v>94044.227431600186</v>
      </c>
      <c r="E7" s="360">
        <v>173116.59632329975</v>
      </c>
      <c r="F7" s="361">
        <v>17537.710939499942</v>
      </c>
      <c r="G7" s="362">
        <f t="shared" ref="G7:G16" si="0">+SUM(C7:F7)</f>
        <v>454699.98783659958</v>
      </c>
      <c r="H7" s="20"/>
      <c r="J7" s="1196"/>
      <c r="K7" s="1196"/>
      <c r="L7" s="1196"/>
      <c r="M7" s="1196"/>
      <c r="N7" s="1196"/>
      <c r="O7" s="1196"/>
      <c r="P7" s="1197"/>
      <c r="AB7" s="13"/>
      <c r="AC7" s="13"/>
    </row>
    <row r="8" spans="1:29" ht="15" customHeight="1">
      <c r="A8" s="2"/>
      <c r="B8" s="170" t="s">
        <v>88</v>
      </c>
      <c r="C8" s="360">
        <v>173947.84529369924</v>
      </c>
      <c r="D8" s="360">
        <v>96269.943819601263</v>
      </c>
      <c r="E8" s="360">
        <v>178456.73903939998</v>
      </c>
      <c r="F8" s="361">
        <v>17736.087697699993</v>
      </c>
      <c r="G8" s="362">
        <f>+SUM(C8:F8)</f>
        <v>466410.61585040053</v>
      </c>
      <c r="H8" s="20"/>
      <c r="J8" s="1196"/>
      <c r="K8" s="1196"/>
      <c r="L8" s="1196"/>
      <c r="M8" s="1196"/>
      <c r="N8" s="1196"/>
      <c r="O8" s="1196"/>
      <c r="P8" s="1197"/>
      <c r="AB8" s="13"/>
      <c r="AC8" s="13"/>
    </row>
    <row r="9" spans="1:29" ht="15" customHeight="1">
      <c r="A9" s="2"/>
      <c r="B9" s="170" t="s">
        <v>89</v>
      </c>
      <c r="C9" s="360">
        <v>171465.27438730036</v>
      </c>
      <c r="D9" s="360">
        <v>94501.13089620044</v>
      </c>
      <c r="E9" s="360">
        <v>176848.22085670079</v>
      </c>
      <c r="F9" s="361">
        <v>18217.634907499996</v>
      </c>
      <c r="G9" s="362">
        <f t="shared" si="0"/>
        <v>461032.26104770158</v>
      </c>
      <c r="H9" s="20"/>
      <c r="J9" s="1196"/>
      <c r="K9" s="1196"/>
      <c r="L9" s="1196"/>
      <c r="M9" s="1196"/>
      <c r="N9" s="1196"/>
      <c r="O9" s="1196"/>
      <c r="P9" s="1197"/>
      <c r="AB9" s="13"/>
      <c r="AC9" s="13"/>
    </row>
    <row r="10" spans="1:29" ht="15" customHeight="1">
      <c r="A10" s="2"/>
      <c r="B10" s="170" t="s">
        <v>90</v>
      </c>
      <c r="C10" s="360">
        <v>175450.42501360015</v>
      </c>
      <c r="D10" s="360">
        <v>91448.677861199845</v>
      </c>
      <c r="E10" s="360">
        <v>170027.70795960008</v>
      </c>
      <c r="F10" s="361">
        <v>17535.101983700009</v>
      </c>
      <c r="G10" s="362">
        <f t="shared" si="0"/>
        <v>454461.91281810007</v>
      </c>
      <c r="H10" s="20"/>
      <c r="J10" s="1196"/>
      <c r="K10" s="1196"/>
      <c r="L10" s="1196"/>
      <c r="M10" s="1196"/>
      <c r="N10" s="1196"/>
      <c r="O10" s="1196"/>
      <c r="P10" s="1197"/>
      <c r="AB10" s="13"/>
      <c r="AC10" s="13"/>
    </row>
    <row r="11" spans="1:29" ht="15" customHeight="1">
      <c r="A11" s="2"/>
      <c r="B11" s="170" t="s">
        <v>91</v>
      </c>
      <c r="C11" s="360">
        <v>175023.59004370039</v>
      </c>
      <c r="D11" s="360">
        <v>87284.560413699262</v>
      </c>
      <c r="E11" s="360">
        <v>160667.21316410005</v>
      </c>
      <c r="F11" s="361">
        <v>16938.18234690003</v>
      </c>
      <c r="G11" s="362">
        <f t="shared" si="0"/>
        <v>439913.54596839979</v>
      </c>
      <c r="H11" s="20"/>
      <c r="J11" s="1196"/>
      <c r="K11" s="1196"/>
      <c r="L11" s="1196"/>
      <c r="M11" s="1196"/>
      <c r="N11" s="1196"/>
      <c r="O11" s="1196"/>
      <c r="P11" s="1197"/>
      <c r="AB11" s="13"/>
      <c r="AC11" s="13"/>
    </row>
    <row r="12" spans="1:29" ht="15" customHeight="1">
      <c r="A12" s="2"/>
      <c r="B12" s="170" t="s">
        <v>93</v>
      </c>
      <c r="C12" s="360">
        <v>176917.87778269919</v>
      </c>
      <c r="D12" s="360">
        <v>87650.984787698966</v>
      </c>
      <c r="E12" s="360">
        <v>161376.77666679944</v>
      </c>
      <c r="F12" s="361">
        <v>17714.468076299992</v>
      </c>
      <c r="G12" s="362">
        <f t="shared" si="0"/>
        <v>443660.10731349757</v>
      </c>
      <c r="H12" s="20"/>
      <c r="J12" s="1196"/>
      <c r="K12" s="1196"/>
      <c r="L12" s="1196"/>
      <c r="M12" s="1196"/>
      <c r="N12" s="1196"/>
      <c r="O12" s="1196"/>
      <c r="P12" s="1197"/>
      <c r="AB12" s="13"/>
      <c r="AC12" s="13"/>
    </row>
    <row r="13" spans="1:29" ht="15" customHeight="1">
      <c r="A13" s="2"/>
      <c r="B13" s="170" t="s">
        <v>94</v>
      </c>
      <c r="C13" s="360">
        <v>174383.24250310092</v>
      </c>
      <c r="D13" s="360">
        <v>86779.020984900286</v>
      </c>
      <c r="E13" s="360">
        <v>158895.46680009976</v>
      </c>
      <c r="F13" s="361">
        <v>17820.435807899965</v>
      </c>
      <c r="G13" s="362">
        <f t="shared" si="0"/>
        <v>437878.16609600093</v>
      </c>
      <c r="H13" s="20"/>
      <c r="J13" s="1196"/>
      <c r="K13" s="1196"/>
      <c r="L13" s="1196"/>
      <c r="M13" s="1196"/>
      <c r="N13" s="1196"/>
      <c r="O13" s="1196"/>
      <c r="P13" s="1197"/>
      <c r="R13" s="1598"/>
      <c r="AB13" s="13"/>
      <c r="AC13" s="13"/>
    </row>
    <row r="14" spans="1:29" ht="15" customHeight="1">
      <c r="A14" s="2"/>
      <c r="B14" s="170" t="s">
        <v>169</v>
      </c>
      <c r="C14" s="360">
        <v>177817.01313229636</v>
      </c>
      <c r="D14" s="360">
        <v>88169.798784900602</v>
      </c>
      <c r="E14" s="360">
        <v>162493.80616380036</v>
      </c>
      <c r="F14" s="361">
        <v>17683.270701000016</v>
      </c>
      <c r="G14" s="362">
        <f t="shared" si="0"/>
        <v>446163.88878199732</v>
      </c>
      <c r="H14" s="20"/>
      <c r="J14" s="1196"/>
      <c r="K14" s="1196"/>
      <c r="L14" s="1196"/>
      <c r="M14" s="1196"/>
      <c r="N14" s="1196"/>
      <c r="O14" s="1196"/>
      <c r="P14" s="1197"/>
    </row>
    <row r="15" spans="1:29" ht="15" customHeight="1">
      <c r="A15" s="2"/>
      <c r="B15" s="170" t="s">
        <v>96</v>
      </c>
      <c r="C15" s="360">
        <v>186773.22088160063</v>
      </c>
      <c r="D15" s="360">
        <v>91431.842954802429</v>
      </c>
      <c r="E15" s="360">
        <v>168557.33401790011</v>
      </c>
      <c r="F15" s="361">
        <v>18049.576934999957</v>
      </c>
      <c r="G15" s="362">
        <f t="shared" si="0"/>
        <v>464811.97478930315</v>
      </c>
      <c r="H15" s="20"/>
      <c r="J15" s="1196"/>
      <c r="K15" s="1196"/>
      <c r="L15" s="1196"/>
      <c r="M15" s="1196"/>
      <c r="N15" s="1196"/>
      <c r="O15" s="1196"/>
      <c r="P15" s="1197"/>
      <c r="AB15" s="21"/>
      <c r="AC15" s="21"/>
    </row>
    <row r="16" spans="1:29" ht="15" customHeight="1">
      <c r="A16" s="2"/>
      <c r="B16" s="170" t="s">
        <v>97</v>
      </c>
      <c r="C16" s="360">
        <v>192057.1308950992</v>
      </c>
      <c r="D16" s="360">
        <v>96850.715065199998</v>
      </c>
      <c r="E16" s="360">
        <v>168983.24123440063</v>
      </c>
      <c r="F16" s="361">
        <v>18568.176094199986</v>
      </c>
      <c r="G16" s="362">
        <f t="shared" si="0"/>
        <v>476459.26328889979</v>
      </c>
      <c r="H16" s="20"/>
      <c r="J16" s="1196"/>
      <c r="K16" s="1196"/>
      <c r="L16" s="1196"/>
      <c r="M16" s="1196"/>
      <c r="N16" s="1196"/>
      <c r="O16" s="1196"/>
      <c r="AB16" s="21"/>
      <c r="AC16" s="21"/>
    </row>
    <row r="17" spans="1:29" ht="15" customHeight="1" thickBot="1">
      <c r="A17" s="2"/>
      <c r="B17" s="170" t="s">
        <v>98</v>
      </c>
      <c r="C17" s="360">
        <v>191609.82789869892</v>
      </c>
      <c r="D17" s="360">
        <v>103695.71095710085</v>
      </c>
      <c r="E17" s="360">
        <v>177987.47809409961</v>
      </c>
      <c r="F17" s="361">
        <v>18981.020374499964</v>
      </c>
      <c r="G17" s="362">
        <f>+SUM(C17:F17)</f>
        <v>492274.03732439934</v>
      </c>
      <c r="H17" s="20"/>
      <c r="AB17" s="21"/>
      <c r="AC17" s="21"/>
    </row>
    <row r="18" spans="1:29" ht="13.5" thickTop="1">
      <c r="A18" s="2"/>
      <c r="B18" s="96" t="s">
        <v>71</v>
      </c>
      <c r="C18" s="363">
        <f>SUM(C6:C17)</f>
        <v>2144134.3785014953</v>
      </c>
      <c r="D18" s="363">
        <f>SUM(D6:D17)</f>
        <v>1112014.7827549046</v>
      </c>
      <c r="E18" s="363">
        <f>SUM(E6:E17)</f>
        <v>2038562.7317271014</v>
      </c>
      <c r="F18" s="364">
        <f>SUM(F6:F17)</f>
        <v>214755.58413219982</v>
      </c>
      <c r="G18" s="365">
        <f>SUM(C18:F18)</f>
        <v>5509467.4771157019</v>
      </c>
      <c r="K18" s="1266"/>
      <c r="AB18" s="21"/>
      <c r="AC18" s="21"/>
    </row>
    <row r="19" spans="1:29" ht="15.75" customHeight="1" thickBot="1">
      <c r="A19" s="2"/>
      <c r="B19" s="99"/>
      <c r="C19" s="171">
        <f>+C18/$G$18</f>
        <v>0.38917270814419719</v>
      </c>
      <c r="D19" s="171">
        <f>+D18/$G$18</f>
        <v>0.2018370717993716</v>
      </c>
      <c r="E19" s="171">
        <f>+E18/$G$18</f>
        <v>0.37001084772612597</v>
      </c>
      <c r="F19" s="172">
        <f>+F18/$G$18</f>
        <v>3.8979372330305136E-2</v>
      </c>
      <c r="G19" s="173"/>
      <c r="AB19" s="21"/>
      <c r="AC19" s="21"/>
    </row>
    <row r="20" spans="1:29">
      <c r="A20" s="2"/>
      <c r="B20" s="2"/>
      <c r="C20" s="2"/>
      <c r="D20" s="2"/>
      <c r="E20" s="2"/>
      <c r="F20" s="174"/>
      <c r="G20" s="2"/>
      <c r="H20" s="1016"/>
      <c r="I20" s="1198"/>
      <c r="AB20" s="21"/>
      <c r="AC20" s="21"/>
    </row>
    <row r="21" spans="1:29">
      <c r="A21" s="2"/>
      <c r="B21" s="2"/>
      <c r="C21" s="2"/>
      <c r="D21" s="2"/>
      <c r="E21" s="2"/>
      <c r="F21" s="2"/>
      <c r="G21" s="92"/>
      <c r="AB21" s="21"/>
      <c r="AC21" s="21"/>
    </row>
    <row r="22" spans="1:29">
      <c r="A22" s="2"/>
      <c r="B22" s="2"/>
      <c r="C22" s="2"/>
      <c r="D22" s="2"/>
      <c r="E22" s="2"/>
      <c r="F22" s="2"/>
      <c r="G22" s="2"/>
      <c r="AB22" s="21"/>
      <c r="AC22" s="21"/>
    </row>
    <row r="23" spans="1:29">
      <c r="A23" s="2"/>
      <c r="B23" s="2"/>
      <c r="C23" s="2"/>
      <c r="D23" s="2"/>
      <c r="E23" s="2"/>
      <c r="F23" s="2"/>
      <c r="G23" s="2"/>
      <c r="AB23" s="21"/>
      <c r="AC23" s="21"/>
    </row>
    <row r="24" spans="1:29">
      <c r="A24" s="2"/>
      <c r="B24" s="2"/>
      <c r="C24" s="2"/>
      <c r="D24" s="2"/>
      <c r="E24" s="2"/>
      <c r="F24" s="2"/>
      <c r="G24" s="2"/>
      <c r="AB24" s="21"/>
      <c r="AC24" s="21"/>
    </row>
    <row r="25" spans="1:29">
      <c r="A25" s="2"/>
      <c r="B25" s="2"/>
      <c r="C25" s="2"/>
      <c r="D25" s="2"/>
      <c r="E25" s="2"/>
      <c r="F25" s="2"/>
      <c r="G25" s="2"/>
      <c r="AB25" s="21"/>
      <c r="AC25" s="21"/>
    </row>
    <row r="26" spans="1:29">
      <c r="A26" s="2"/>
      <c r="B26" s="2"/>
      <c r="C26" s="2"/>
      <c r="D26" s="2"/>
      <c r="E26" s="2"/>
      <c r="F26" s="2"/>
      <c r="G26" s="2"/>
      <c r="AB26" s="21"/>
      <c r="AC26" s="21"/>
    </row>
    <row r="27" spans="1:29">
      <c r="A27" s="2"/>
      <c r="B27" s="2"/>
      <c r="C27" s="2"/>
      <c r="D27" s="2"/>
      <c r="E27" s="2"/>
      <c r="F27" s="2"/>
      <c r="G27" s="2"/>
      <c r="AB27" s="175"/>
    </row>
    <row r="28" spans="1:29">
      <c r="A28" s="2"/>
      <c r="B28" s="2"/>
      <c r="C28" s="2"/>
      <c r="D28" s="2"/>
      <c r="E28" s="2"/>
      <c r="F28" s="2"/>
      <c r="G28" s="2"/>
      <c r="AB28" s="175"/>
    </row>
    <row r="29" spans="1:29">
      <c r="A29" s="2"/>
      <c r="B29" s="2"/>
      <c r="C29" s="2"/>
      <c r="D29" s="2"/>
      <c r="E29" s="2"/>
      <c r="F29" s="2"/>
      <c r="G29" s="2"/>
      <c r="AB29" s="175"/>
    </row>
    <row r="30" spans="1:29">
      <c r="A30" s="2"/>
      <c r="B30" s="2"/>
      <c r="C30" s="2"/>
      <c r="D30" s="2"/>
      <c r="E30" s="2"/>
      <c r="F30" s="2"/>
      <c r="G30" s="2"/>
    </row>
    <row r="31" spans="1:29">
      <c r="A31" s="2"/>
      <c r="B31" s="2"/>
      <c r="C31" s="2"/>
      <c r="D31" s="2"/>
      <c r="E31" s="2"/>
      <c r="F31" s="2"/>
      <c r="G31" s="2"/>
    </row>
    <row r="32" spans="1:29">
      <c r="A32" s="2"/>
      <c r="B32" s="2"/>
      <c r="C32" s="2"/>
      <c r="D32" s="2"/>
      <c r="E32" s="2"/>
      <c r="F32" s="2"/>
      <c r="G32" s="2"/>
    </row>
    <row r="33" spans="1:29">
      <c r="A33" s="2"/>
      <c r="B33" s="2"/>
      <c r="C33" s="2"/>
      <c r="D33" s="2"/>
      <c r="E33" s="2"/>
      <c r="F33" s="2"/>
      <c r="G33" s="2"/>
    </row>
    <row r="34" spans="1:29">
      <c r="A34" s="2"/>
      <c r="B34" s="2"/>
      <c r="C34" s="2"/>
      <c r="D34" s="2"/>
      <c r="E34" s="2"/>
      <c r="F34" s="2"/>
      <c r="G34" s="2"/>
    </row>
    <row r="35" spans="1:29">
      <c r="A35" s="2"/>
      <c r="B35" s="2"/>
      <c r="C35" s="2"/>
      <c r="D35" s="2"/>
      <c r="E35" s="2"/>
      <c r="F35" s="2"/>
      <c r="G35" s="2"/>
    </row>
    <row r="36" spans="1:29">
      <c r="A36" s="2"/>
      <c r="B36" s="2"/>
      <c r="C36" s="2"/>
      <c r="D36" s="2"/>
      <c r="E36" s="2"/>
      <c r="F36" s="2"/>
      <c r="G36" s="2"/>
    </row>
    <row r="37" spans="1:29">
      <c r="A37" s="2"/>
      <c r="B37" s="2"/>
      <c r="C37" s="2"/>
      <c r="D37" s="2"/>
      <c r="E37" s="2"/>
      <c r="F37" s="2"/>
      <c r="G37" s="2"/>
    </row>
    <row r="38" spans="1:29">
      <c r="A38" s="2"/>
      <c r="B38" s="2"/>
      <c r="C38" s="2"/>
      <c r="D38" s="2"/>
      <c r="E38" s="2"/>
      <c r="F38" s="2"/>
      <c r="G38" s="2"/>
    </row>
    <row r="39" spans="1:29">
      <c r="A39" s="2"/>
      <c r="B39" s="2"/>
      <c r="C39" s="2"/>
      <c r="D39" s="2"/>
      <c r="E39" s="2"/>
      <c r="F39" s="2"/>
      <c r="G39" s="2"/>
      <c r="AB39" s="37"/>
      <c r="AC39" s="37"/>
    </row>
    <row r="40" spans="1:29">
      <c r="A40" s="2"/>
      <c r="B40" s="2"/>
      <c r="C40" s="2"/>
      <c r="D40" s="2"/>
      <c r="E40" s="2"/>
      <c r="F40" s="2"/>
      <c r="G40" s="2"/>
    </row>
    <row r="41" spans="1:29">
      <c r="A41" s="2"/>
      <c r="B41" s="2"/>
      <c r="C41" s="2"/>
      <c r="D41" s="2"/>
      <c r="E41" s="2"/>
      <c r="F41" s="2"/>
      <c r="G41" s="2"/>
    </row>
    <row r="42" spans="1:29">
      <c r="A42" s="2"/>
      <c r="B42" s="2"/>
      <c r="C42" s="2"/>
      <c r="D42" s="2"/>
      <c r="E42" s="2"/>
      <c r="F42" s="2"/>
      <c r="G42" s="2"/>
    </row>
    <row r="43" spans="1:29">
      <c r="A43" s="2"/>
      <c r="B43" s="2"/>
      <c r="C43" s="2"/>
      <c r="D43" s="2"/>
      <c r="E43" s="2"/>
      <c r="F43" s="2"/>
      <c r="G43" s="2"/>
    </row>
    <row r="44" spans="1:29">
      <c r="A44" s="2"/>
      <c r="B44" s="2"/>
      <c r="C44" s="2"/>
      <c r="D44" s="2"/>
      <c r="E44" s="2"/>
      <c r="F44" s="2"/>
      <c r="G44" s="2"/>
    </row>
    <row r="45" spans="1:29">
      <c r="A45" s="2"/>
      <c r="B45" s="2"/>
      <c r="C45" s="2"/>
      <c r="D45" s="2"/>
      <c r="E45" s="2"/>
      <c r="F45" s="2"/>
      <c r="G45" s="2"/>
    </row>
    <row r="46" spans="1:29">
      <c r="A46" s="2"/>
      <c r="B46" s="2"/>
      <c r="C46" s="2"/>
      <c r="D46" s="2"/>
      <c r="E46" s="2"/>
      <c r="F46" s="2"/>
      <c r="G46" s="2"/>
    </row>
    <row r="47" spans="1:29">
      <c r="A47" s="2"/>
      <c r="B47" s="2"/>
      <c r="C47" s="2"/>
      <c r="D47" s="2"/>
      <c r="E47" s="2"/>
      <c r="F47" s="2"/>
      <c r="G47" s="2"/>
    </row>
    <row r="48" spans="1:29">
      <c r="A48" s="2"/>
      <c r="B48" s="2"/>
      <c r="C48" s="2"/>
      <c r="D48" s="2"/>
      <c r="E48" s="2"/>
      <c r="F48" s="2"/>
      <c r="G48" s="2"/>
    </row>
    <row r="49" spans="1:37">
      <c r="A49" s="2"/>
      <c r="B49" s="2"/>
      <c r="C49" s="2"/>
      <c r="D49" s="2"/>
      <c r="E49" s="2"/>
      <c r="F49" s="2"/>
      <c r="G49" s="2"/>
      <c r="AF49" s="37"/>
      <c r="AG49" s="37"/>
    </row>
    <row r="52" spans="1:37">
      <c r="B52" s="1048"/>
      <c r="C52" s="1048"/>
      <c r="D52" s="1048"/>
      <c r="E52" s="1048"/>
      <c r="F52" s="1048"/>
      <c r="G52" s="1048"/>
      <c r="H52" s="1053"/>
    </row>
    <row r="53" spans="1:37">
      <c r="B53" s="1048"/>
      <c r="C53" s="1199" t="s">
        <v>120</v>
      </c>
      <c r="D53" s="1199" t="s">
        <v>121</v>
      </c>
      <c r="E53" s="1199" t="s">
        <v>122</v>
      </c>
      <c r="F53" s="1199" t="s">
        <v>197</v>
      </c>
      <c r="G53" s="1048"/>
      <c r="H53" s="1053"/>
    </row>
    <row r="54" spans="1:37">
      <c r="B54" s="1048"/>
      <c r="C54" s="1200">
        <f>+C18</f>
        <v>2144134.3785014953</v>
      </c>
      <c r="D54" s="1200">
        <f>+D18</f>
        <v>1112014.7827549046</v>
      </c>
      <c r="E54" s="1200">
        <f>+E18</f>
        <v>2038562.7317271014</v>
      </c>
      <c r="F54" s="1200">
        <f>+F18</f>
        <v>214755.58413219982</v>
      </c>
      <c r="G54" s="1048"/>
      <c r="H54" s="105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>
      <c r="B55" s="1048"/>
      <c r="C55" s="1183">
        <f>+C54/$G$18</f>
        <v>0.38917270814419719</v>
      </c>
      <c r="D55" s="1183">
        <f>+D54/$G$18</f>
        <v>0.2018370717993716</v>
      </c>
      <c r="E55" s="1183">
        <f>+E54/$G$18</f>
        <v>0.37001084772612597</v>
      </c>
      <c r="F55" s="1183">
        <f>+F54/$G$18</f>
        <v>3.8979372330305136E-2</v>
      </c>
      <c r="G55" s="1048"/>
      <c r="H55" s="1053"/>
      <c r="AB55" s="13"/>
      <c r="AC55" s="13"/>
      <c r="AD55" s="13"/>
      <c r="AE55" s="13"/>
      <c r="AF55" s="13"/>
      <c r="AG55" s="13"/>
      <c r="AH55" s="13"/>
      <c r="AI55" s="13"/>
    </row>
    <row r="56" spans="1:37">
      <c r="B56" s="1048"/>
      <c r="C56" s="1048"/>
      <c r="D56" s="1048"/>
      <c r="E56" s="1048"/>
      <c r="F56" s="1048"/>
      <c r="G56" s="1048"/>
      <c r="H56" s="1053"/>
      <c r="AB56" s="13"/>
      <c r="AC56" s="13"/>
      <c r="AD56" s="13"/>
      <c r="AE56" s="13"/>
      <c r="AF56" s="13"/>
      <c r="AG56" s="13"/>
      <c r="AH56" s="13"/>
      <c r="AI56" s="13"/>
    </row>
    <row r="57" spans="1:37">
      <c r="B57" s="1048"/>
      <c r="C57" s="1048"/>
      <c r="D57" s="1048"/>
      <c r="E57" s="1048"/>
      <c r="F57" s="1048"/>
      <c r="G57" s="1048"/>
      <c r="H57" s="1053"/>
      <c r="AB57" s="13"/>
      <c r="AC57" s="13"/>
      <c r="AD57" s="13"/>
      <c r="AE57" s="13"/>
      <c r="AF57" s="13"/>
      <c r="AG57" s="13"/>
      <c r="AH57" s="13"/>
      <c r="AI57" s="13"/>
    </row>
    <row r="58" spans="1:37">
      <c r="B58" s="1048"/>
      <c r="C58" s="1048"/>
      <c r="D58" s="1048"/>
      <c r="E58" s="1048"/>
      <c r="F58" s="1048"/>
      <c r="G58" s="1048"/>
      <c r="H58" s="1053"/>
      <c r="AB58" s="13"/>
      <c r="AC58" s="13"/>
      <c r="AD58" s="13"/>
      <c r="AE58" s="13"/>
      <c r="AF58" s="13"/>
      <c r="AG58" s="13"/>
      <c r="AH58" s="13"/>
      <c r="AI58" s="13"/>
    </row>
    <row r="59" spans="1:37">
      <c r="B59" s="1048"/>
      <c r="C59" s="1048"/>
      <c r="D59" s="1048"/>
      <c r="E59" s="1048"/>
      <c r="F59" s="1048"/>
      <c r="G59" s="1048"/>
      <c r="H59" s="1053"/>
      <c r="AB59" s="13"/>
      <c r="AC59" s="13"/>
      <c r="AD59" s="13"/>
      <c r="AE59" s="13"/>
      <c r="AF59" s="13"/>
      <c r="AG59" s="13"/>
      <c r="AH59" s="13"/>
      <c r="AI59" s="13"/>
    </row>
    <row r="60" spans="1:37">
      <c r="B60" s="1048"/>
      <c r="C60" s="1048"/>
      <c r="D60" s="1048"/>
      <c r="E60" s="1048"/>
      <c r="F60" s="1048"/>
      <c r="G60" s="1048"/>
      <c r="H60" s="1053"/>
      <c r="AB60" s="13"/>
      <c r="AC60" s="13"/>
      <c r="AD60" s="13"/>
      <c r="AE60" s="13"/>
      <c r="AF60" s="13"/>
      <c r="AG60" s="13"/>
      <c r="AH60" s="13"/>
      <c r="AI60" s="13"/>
    </row>
    <row r="61" spans="1:37">
      <c r="B61" s="408"/>
      <c r="C61" s="408"/>
      <c r="D61" s="408"/>
      <c r="E61" s="408"/>
      <c r="F61" s="408"/>
      <c r="G61" s="408"/>
      <c r="H61" s="407"/>
      <c r="AB61" s="13"/>
      <c r="AC61" s="13"/>
      <c r="AD61" s="13"/>
      <c r="AE61" s="13"/>
      <c r="AF61" s="13"/>
      <c r="AG61" s="13"/>
      <c r="AH61" s="13"/>
      <c r="AI61" s="13"/>
    </row>
    <row r="62" spans="1:37">
      <c r="AB62" s="13"/>
      <c r="AC62" s="13"/>
      <c r="AD62" s="13"/>
      <c r="AE62" s="13"/>
      <c r="AF62" s="13"/>
      <c r="AG62" s="13"/>
      <c r="AH62" s="13"/>
      <c r="AI62" s="13"/>
    </row>
    <row r="63" spans="1:37">
      <c r="AB63" s="13"/>
      <c r="AC63" s="13"/>
      <c r="AD63" s="13"/>
      <c r="AE63" s="13"/>
      <c r="AF63" s="13"/>
      <c r="AG63" s="13"/>
      <c r="AH63" s="13"/>
      <c r="AI63" s="13"/>
    </row>
    <row r="64" spans="1:37">
      <c r="AB64" s="13"/>
      <c r="AC64" s="13"/>
      <c r="AD64" s="13"/>
      <c r="AE64" s="13"/>
      <c r="AF64" s="13"/>
      <c r="AG64" s="13"/>
      <c r="AH64" s="13"/>
      <c r="AI64" s="13"/>
    </row>
    <row r="65" spans="28:35">
      <c r="AB65" s="13"/>
      <c r="AC65" s="13"/>
      <c r="AD65" s="13"/>
      <c r="AE65" s="13"/>
      <c r="AF65" s="13"/>
      <c r="AG65" s="13"/>
      <c r="AH65" s="13"/>
      <c r="AI65" s="13"/>
    </row>
    <row r="66" spans="28:35">
      <c r="AB66" s="13"/>
      <c r="AC66" s="13"/>
      <c r="AD66" s="13"/>
      <c r="AE66" s="13"/>
      <c r="AF66" s="13"/>
      <c r="AG66" s="13"/>
      <c r="AH66" s="13"/>
      <c r="AI66" s="13"/>
    </row>
  </sheetData>
  <printOptions horizontalCentered="1"/>
  <pageMargins left="0.78740157480314965" right="0.59055118110236227" top="0.59055118110236227" bottom="0.59055118110236227" header="0.31496062992125984" footer="0.31496062992125984"/>
  <pageSetup paperSize="9" scale="8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X77"/>
  <sheetViews>
    <sheetView view="pageBreakPreview" zoomScale="90" zoomScaleNormal="100" zoomScaleSheetLayoutView="90" workbookViewId="0">
      <selection activeCell="P24" sqref="P24"/>
    </sheetView>
  </sheetViews>
  <sheetFormatPr baseColWidth="10" defaultRowHeight="12.75"/>
  <cols>
    <col min="1" max="1" width="2.28515625" style="2" customWidth="1"/>
    <col min="2" max="2" width="3.7109375" customWidth="1"/>
    <col min="3" max="3" width="11.28515625" customWidth="1"/>
    <col min="5" max="5" width="10.28515625" customWidth="1"/>
    <col min="6" max="6" width="10.42578125" customWidth="1"/>
    <col min="7" max="7" width="9.140625" customWidth="1"/>
    <col min="8" max="8" width="16.140625" customWidth="1"/>
    <col min="9" max="9" width="9.7109375" customWidth="1"/>
    <col min="10" max="10" width="10" customWidth="1"/>
    <col min="11" max="11" width="12.42578125" customWidth="1"/>
    <col min="12" max="12" width="14.28515625" customWidth="1"/>
    <col min="13" max="13" width="17.7109375" customWidth="1"/>
    <col min="14" max="14" width="16.7109375" bestFit="1" customWidth="1"/>
    <col min="15" max="15" width="5.85546875" style="1053" customWidth="1"/>
    <col min="16" max="16" width="11.42578125" style="1048"/>
    <col min="17" max="17" width="11.5703125" style="1048" bestFit="1" customWidth="1"/>
    <col min="18" max="18" width="12.42578125" style="1048" bestFit="1" customWidth="1"/>
    <col min="19" max="19" width="17.5703125" style="1048" bestFit="1" customWidth="1"/>
    <col min="20" max="21" width="11.42578125" style="1048"/>
    <col min="22" max="22" width="18" style="1048" customWidth="1"/>
    <col min="23" max="24" width="11.42578125" style="1048"/>
  </cols>
  <sheetData>
    <row r="1" spans="1:24" ht="18">
      <c r="A1" s="7" t="s">
        <v>198</v>
      </c>
      <c r="C1" s="6"/>
      <c r="D1" s="6"/>
      <c r="E1" s="6"/>
      <c r="F1" s="6"/>
      <c r="G1" s="6"/>
      <c r="H1" s="2"/>
      <c r="I1" s="2"/>
      <c r="J1" s="2"/>
      <c r="K1" s="2"/>
      <c r="L1" s="2"/>
      <c r="M1" s="2"/>
      <c r="N1" s="2"/>
    </row>
    <row r="2" spans="1:24" ht="18.75" customHeight="1">
      <c r="B2" s="6"/>
      <c r="C2" s="6"/>
      <c r="D2" s="6"/>
      <c r="E2" s="6"/>
      <c r="F2" s="6"/>
      <c r="G2" s="6"/>
      <c r="H2" s="2"/>
      <c r="I2" s="2"/>
      <c r="J2" s="2"/>
      <c r="K2" s="2"/>
      <c r="L2" s="2"/>
      <c r="M2" s="2"/>
      <c r="N2" s="2"/>
    </row>
    <row r="3" spans="1:24" ht="15.75">
      <c r="B3" s="4" t="s">
        <v>199</v>
      </c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</row>
    <row r="4" spans="1:2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4" s="1" customFormat="1" ht="19.5" customHeight="1">
      <c r="A5" s="3"/>
      <c r="B5" s="1852" t="s">
        <v>137</v>
      </c>
      <c r="C5" s="1832" t="s">
        <v>81</v>
      </c>
      <c r="D5" s="1782"/>
      <c r="E5" s="1782"/>
      <c r="F5" s="1782"/>
      <c r="G5" s="1782"/>
      <c r="H5" s="1854" t="s">
        <v>186</v>
      </c>
      <c r="I5" s="1832" t="s">
        <v>102</v>
      </c>
      <c r="J5" s="1782"/>
      <c r="K5" s="1782"/>
      <c r="L5" s="1782"/>
      <c r="M5" s="1845" t="s">
        <v>187</v>
      </c>
      <c r="N5" s="1850" t="s">
        <v>138</v>
      </c>
      <c r="O5" s="1126"/>
      <c r="P5" s="1047"/>
      <c r="Q5" s="1047"/>
      <c r="R5" s="1047"/>
      <c r="S5" s="1047"/>
      <c r="T5" s="1047"/>
      <c r="U5" s="1047"/>
      <c r="V5" s="1047"/>
      <c r="W5" s="1047"/>
      <c r="X5" s="1047"/>
    </row>
    <row r="6" spans="1:24" s="1" customFormat="1" ht="19.5" customHeight="1" thickBot="1">
      <c r="A6" s="3"/>
      <c r="B6" s="1853"/>
      <c r="C6" s="1615" t="s">
        <v>83</v>
      </c>
      <c r="D6" s="1616" t="s">
        <v>44</v>
      </c>
      <c r="E6" s="1616" t="s">
        <v>45</v>
      </c>
      <c r="F6" s="1616" t="s">
        <v>46</v>
      </c>
      <c r="G6" s="1617" t="s">
        <v>47</v>
      </c>
      <c r="H6" s="1855"/>
      <c r="I6" s="1618" t="s">
        <v>44</v>
      </c>
      <c r="J6" s="1616" t="s">
        <v>45</v>
      </c>
      <c r="K6" s="1616" t="s">
        <v>46</v>
      </c>
      <c r="L6" s="1617" t="s">
        <v>47</v>
      </c>
      <c r="M6" s="1856"/>
      <c r="N6" s="1851"/>
      <c r="O6" s="1126"/>
      <c r="P6" s="1047"/>
      <c r="Q6" s="1047"/>
      <c r="R6" s="1047"/>
      <c r="S6" s="1047"/>
      <c r="T6" s="1047"/>
      <c r="U6" s="1047"/>
      <c r="V6" s="1047"/>
      <c r="W6" s="1047"/>
      <c r="X6" s="1047"/>
    </row>
    <row r="7" spans="1:24" s="1" customFormat="1" ht="19.5" customHeight="1" thickTop="1">
      <c r="A7" s="3"/>
      <c r="B7" s="114">
        <v>1</v>
      </c>
      <c r="C7" s="115" t="s">
        <v>86</v>
      </c>
      <c r="D7" s="176"/>
      <c r="E7" s="177">
        <f>+'5.4.2'!F7/'5.3.2'!F7/10</f>
        <v>7.6651173472115364</v>
      </c>
      <c r="F7" s="177">
        <f>+'5.4.2'!H7/'5.3.2'!H7/10</f>
        <v>7.6311633704415289</v>
      </c>
      <c r="G7" s="1017">
        <f>+'5.4.2'!J7/'5.3.2'!J7/10</f>
        <v>11.67480848036031</v>
      </c>
      <c r="H7" s="1019">
        <f>+'5.4.2'!L7/'5.3.2'!L7/10</f>
        <v>7.6370775473552204</v>
      </c>
      <c r="I7" s="371">
        <f>+'5.4.2'!M7/'5.3.2'!M7/10</f>
        <v>12.647314783715462</v>
      </c>
      <c r="J7" s="177">
        <f>+'5.4.2'!O7/'5.3.2'!O7/10</f>
        <v>12.031805702033795</v>
      </c>
      <c r="K7" s="177">
        <f>+'5.4.2'!Q7/'5.3.2'!Q7/10</f>
        <v>13.545358789482936</v>
      </c>
      <c r="L7" s="1027">
        <f>+'5.4.2'!S7/'5.3.2'!S7/10</f>
        <v>20.005391324844972</v>
      </c>
      <c r="M7" s="176">
        <f>+'5.4.2'!U7/'5.3.2'!U7/10</f>
        <v>18.75464866787744</v>
      </c>
      <c r="N7" s="366">
        <f>+'5.4.2'!V7/'5.3.2'!V7/10</f>
        <v>16.797022523836162</v>
      </c>
      <c r="O7" s="1201"/>
      <c r="P7" s="1047"/>
      <c r="Q7" s="1047"/>
      <c r="R7" s="1047"/>
      <c r="S7" s="1047"/>
      <c r="T7" s="1047"/>
      <c r="U7" s="1047"/>
      <c r="V7" s="1047"/>
      <c r="W7" s="1047"/>
      <c r="X7" s="1047"/>
    </row>
    <row r="8" spans="1:24" s="1" customFormat="1" ht="19.5" customHeight="1">
      <c r="A8" s="3"/>
      <c r="B8" s="114">
        <v>2</v>
      </c>
      <c r="C8" s="115" t="s">
        <v>87</v>
      </c>
      <c r="D8" s="176"/>
      <c r="E8" s="177">
        <f>+'5.4.2'!F8/'5.3.2'!F8/10</f>
        <v>7.7428826307476601</v>
      </c>
      <c r="F8" s="177">
        <f>+'5.4.2'!H8/'5.3.2'!H8/10</f>
        <v>7.6008120460586452</v>
      </c>
      <c r="G8" s="1017">
        <f>+'5.4.2'!J8/'5.3.2'!J8/10</f>
        <v>12.079954524296559</v>
      </c>
      <c r="H8" s="1019">
        <f>+'5.4.2'!L8/'5.3.2'!L8/10</f>
        <v>7.6158580000025182</v>
      </c>
      <c r="I8" s="371">
        <f>+'5.4.2'!M8/'5.3.2'!M8/10</f>
        <v>13.248331802403721</v>
      </c>
      <c r="J8" s="177">
        <f>+'5.4.2'!O8/'5.3.2'!O8/10</f>
        <v>13.189937962828612</v>
      </c>
      <c r="K8" s="177">
        <f>+'5.4.2'!Q8/'5.3.2'!Q8/10</f>
        <v>13.731602450517769</v>
      </c>
      <c r="L8" s="1027">
        <f>+'5.4.2'!S8/'5.3.2'!S8/10</f>
        <v>19.884029058294249</v>
      </c>
      <c r="M8" s="176">
        <f>+'5.4.2'!U8/'5.3.2'!U8/10</f>
        <v>18.674341460844666</v>
      </c>
      <c r="N8" s="366">
        <f>+'5.4.2'!V8/'5.3.2'!V8/10</f>
        <v>16.815263156542748</v>
      </c>
      <c r="O8" s="1201"/>
      <c r="P8" s="1047"/>
      <c r="Q8" s="1047"/>
      <c r="R8" s="1047"/>
      <c r="S8" s="1047"/>
      <c r="T8" s="1047"/>
      <c r="U8" s="1047"/>
      <c r="V8" s="1047"/>
      <c r="W8" s="1047"/>
      <c r="X8" s="1047"/>
    </row>
    <row r="9" spans="1:24" s="1" customFormat="1" ht="19.5" customHeight="1">
      <c r="A9" s="3"/>
      <c r="B9" s="114">
        <v>3</v>
      </c>
      <c r="C9" s="115" t="s">
        <v>88</v>
      </c>
      <c r="D9" s="176"/>
      <c r="E9" s="177">
        <f>+'5.4.2'!F9/'5.3.2'!F9/10</f>
        <v>7.6598161499320785</v>
      </c>
      <c r="F9" s="177">
        <f>+'5.4.2'!H9/'5.3.2'!H9/10</f>
        <v>7.3437304857935999</v>
      </c>
      <c r="G9" s="1017">
        <f>+'5.4.2'!J9/'5.3.2'!J9/10</f>
        <v>11.715511015433473</v>
      </c>
      <c r="H9" s="1019">
        <f>+'5.4.2'!L9/'5.3.2'!L9/10</f>
        <v>7.3716308002166553</v>
      </c>
      <c r="I9" s="371">
        <f>+'5.4.2'!M9/'5.3.2'!M9/10</f>
        <v>11.942273644623477</v>
      </c>
      <c r="J9" s="177">
        <f>+'5.4.2'!O9/'5.3.2'!O9/10</f>
        <v>13.562383037131147</v>
      </c>
      <c r="K9" s="177">
        <f>+'5.4.2'!Q9/'5.3.2'!Q9/10</f>
        <v>13.61634108571613</v>
      </c>
      <c r="L9" s="1027">
        <f>+'5.4.2'!S9/'5.3.2'!S9/10</f>
        <v>19.639340227935033</v>
      </c>
      <c r="M9" s="176">
        <f>+'5.4.2'!U9/'5.3.2'!U9/10</f>
        <v>18.491804502500536</v>
      </c>
      <c r="N9" s="366">
        <f>+'5.4.2'!V9/'5.3.2'!V9/10</f>
        <v>16.534830923880918</v>
      </c>
      <c r="O9" s="1201"/>
      <c r="P9" s="1047"/>
      <c r="Q9" s="1047"/>
      <c r="R9" s="1047"/>
      <c r="S9" s="1047"/>
      <c r="T9" s="1047"/>
      <c r="U9" s="1047"/>
      <c r="V9" s="1047"/>
      <c r="W9" s="1047"/>
      <c r="X9" s="1047"/>
    </row>
    <row r="10" spans="1:24" s="1" customFormat="1" ht="19.5" customHeight="1">
      <c r="A10" s="3"/>
      <c r="B10" s="114">
        <v>4</v>
      </c>
      <c r="C10" s="115" t="s">
        <v>89</v>
      </c>
      <c r="D10" s="176"/>
      <c r="E10" s="177">
        <f>+'5.4.2'!F10/'5.3.2'!F10/10</f>
        <v>7.8144429180811965</v>
      </c>
      <c r="F10" s="177">
        <f>+'5.4.2'!H10/'5.3.2'!H10/10</f>
        <v>7.7299336460527197</v>
      </c>
      <c r="G10" s="1017">
        <f>+'5.4.2'!J10/'5.3.2'!J10/10</f>
        <v>12.382034354519512</v>
      </c>
      <c r="H10" s="1019">
        <f>+'5.4.2'!L10/'5.3.2'!L10/10</f>
        <v>7.7404518085832326</v>
      </c>
      <c r="I10" s="371">
        <f>+'5.4.2'!M10/'5.3.2'!M10/10</f>
        <v>12.472941311913848</v>
      </c>
      <c r="J10" s="177">
        <f>+'5.4.2'!O10/'5.3.2'!O10/10</f>
        <v>12.378514320685644</v>
      </c>
      <c r="K10" s="177">
        <f>+'5.4.2'!Q10/'5.3.2'!Q10/10</f>
        <v>13.622797970651638</v>
      </c>
      <c r="L10" s="1027">
        <f>+'5.4.2'!S10/'5.3.2'!S10/10</f>
        <v>19.716796059359954</v>
      </c>
      <c r="M10" s="176">
        <f>+'5.4.2'!U10/'5.3.2'!U10/10</f>
        <v>18.567056841101209</v>
      </c>
      <c r="N10" s="366">
        <f>+'5.4.2'!V10/'5.3.2'!V10/10</f>
        <v>16.801985105966718</v>
      </c>
      <c r="O10" s="1201"/>
      <c r="P10" s="1047"/>
      <c r="Q10" s="1047"/>
      <c r="R10" s="1047"/>
      <c r="S10" s="1047"/>
      <c r="T10" s="1047"/>
      <c r="U10" s="1047"/>
      <c r="V10" s="1047"/>
      <c r="W10" s="1047"/>
      <c r="X10" s="1047"/>
    </row>
    <row r="11" spans="1:24" s="1" customFormat="1" ht="19.5" customHeight="1">
      <c r="A11" s="3"/>
      <c r="B11" s="114">
        <v>5</v>
      </c>
      <c r="C11" s="115" t="s">
        <v>90</v>
      </c>
      <c r="D11" s="176"/>
      <c r="E11" s="177">
        <f>+'5.4.2'!F11/'5.3.2'!F11/10</f>
        <v>7.540439967864967</v>
      </c>
      <c r="F11" s="177">
        <f>+'5.4.2'!H11/'5.3.2'!H11/10</f>
        <v>7.589206392157263</v>
      </c>
      <c r="G11" s="1017">
        <f>+'5.4.2'!J11/'5.3.2'!J11/10</f>
        <v>12.757654983615357</v>
      </c>
      <c r="H11" s="1019">
        <f>+'5.4.2'!L11/'5.3.2'!L11/10</f>
        <v>7.5911714068903535</v>
      </c>
      <c r="I11" s="371">
        <f>+'5.4.2'!M11/'5.3.2'!M11/10</f>
        <v>10.941615389938413</v>
      </c>
      <c r="J11" s="177">
        <f>+'5.4.2'!O11/'5.3.2'!O11/10</f>
        <v>11.20192368937982</v>
      </c>
      <c r="K11" s="177">
        <f>+'5.4.2'!Q11/'5.3.2'!Q11/10</f>
        <v>13.378844772472997</v>
      </c>
      <c r="L11" s="1027">
        <f>+'5.4.2'!S11/'5.3.2'!S11/10</f>
        <v>19.481183439737585</v>
      </c>
      <c r="M11" s="176">
        <f>+'5.4.2'!U11/'5.3.2'!U11/10</f>
        <v>18.341350507941112</v>
      </c>
      <c r="N11" s="366">
        <f>+'5.4.2'!V11/'5.3.2'!V11/10</f>
        <v>16.428689600699801</v>
      </c>
      <c r="O11" s="1201"/>
      <c r="P11" s="1047"/>
      <c r="Q11" s="1047"/>
      <c r="R11" s="1047"/>
      <c r="S11" s="1047"/>
      <c r="T11" s="1047"/>
      <c r="U11" s="1047"/>
      <c r="V11" s="1047"/>
      <c r="W11" s="1047"/>
      <c r="X11" s="1047"/>
    </row>
    <row r="12" spans="1:24" s="1" customFormat="1" ht="19.5" customHeight="1" thickBot="1">
      <c r="A12" s="3"/>
      <c r="B12" s="114">
        <v>6</v>
      </c>
      <c r="C12" s="115" t="s">
        <v>91</v>
      </c>
      <c r="D12" s="176"/>
      <c r="E12" s="177">
        <f>+'5.4.2'!F12/'5.3.2'!F12/10</f>
        <v>7.1878543215005379</v>
      </c>
      <c r="F12" s="177">
        <f>+'5.4.2'!H12/'5.3.2'!H12/10</f>
        <v>7.4435806392551838</v>
      </c>
      <c r="G12" s="1017">
        <f>+'5.4.2'!J12/'5.3.2'!J12/10</f>
        <v>12.021247193128932</v>
      </c>
      <c r="H12" s="1019">
        <f>+'5.4.2'!L12/'5.3.2'!L12/10</f>
        <v>7.4277668187591273</v>
      </c>
      <c r="I12" s="371">
        <f>+'5.4.2'!M12/'5.3.2'!M12/10</f>
        <v>10.341124603148625</v>
      </c>
      <c r="J12" s="177">
        <f>+'5.4.2'!O12/'5.3.2'!O12/10</f>
        <v>10.543297568759899</v>
      </c>
      <c r="K12" s="177">
        <f>+'5.4.2'!Q12/'5.3.2'!Q12/10</f>
        <v>13.017425510326031</v>
      </c>
      <c r="L12" s="1027">
        <f>+'5.4.2'!S12/'5.3.2'!S12/10</f>
        <v>18.931038392844606</v>
      </c>
      <c r="M12" s="176">
        <f>+'5.4.2'!U12/'5.3.2'!U12/10</f>
        <v>17.8163990726759</v>
      </c>
      <c r="N12" s="366">
        <f>+'5.4.2'!V12/'5.3.2'!V12/10</f>
        <v>16.008349419216572</v>
      </c>
      <c r="O12" s="1201"/>
      <c r="P12" s="1047"/>
      <c r="Q12" s="1047"/>
      <c r="R12" s="1047"/>
      <c r="S12" s="1047"/>
      <c r="T12" s="1047"/>
      <c r="U12" s="1047"/>
      <c r="V12" s="1047"/>
      <c r="W12" s="1047"/>
      <c r="X12" s="1047"/>
    </row>
    <row r="13" spans="1:24" s="1" customFormat="1" ht="19.5" customHeight="1" thickTop="1">
      <c r="A13" s="3"/>
      <c r="B13" s="1841" t="s">
        <v>92</v>
      </c>
      <c r="C13" s="1842"/>
      <c r="D13" s="179"/>
      <c r="E13" s="180">
        <f>+'5.4.2'!F13/'5.3.2'!F13/10</f>
        <v>7.5988507380240309</v>
      </c>
      <c r="F13" s="180">
        <f>+'5.4.2'!H13/'5.3.2'!H13/10</f>
        <v>7.5537620470164608</v>
      </c>
      <c r="G13" s="1018">
        <f>+'5.4.2'!J13/'5.3.2'!J13/10</f>
        <v>12.128794026716161</v>
      </c>
      <c r="H13" s="1020">
        <f>+'5.4.2'!L13/'5.3.2'!L13/10</f>
        <v>7.5615738300875481</v>
      </c>
      <c r="I13" s="372">
        <f>+'5.4.2'!M13/'5.3.2'!M13/10</f>
        <v>11.789715837437042</v>
      </c>
      <c r="J13" s="180">
        <f>+'5.4.2'!O13/'5.3.2'!O13/10</f>
        <v>12.042651519880335</v>
      </c>
      <c r="K13" s="180">
        <f>+'5.4.2'!Q13/'5.3.2'!Q13/10</f>
        <v>13.491476825487117</v>
      </c>
      <c r="L13" s="1028">
        <f>+'5.4.2'!S13/'5.3.2'!S13/10</f>
        <v>19.613862163628493</v>
      </c>
      <c r="M13" s="179">
        <f>+'5.4.2'!U13/'5.3.2'!U13/10</f>
        <v>18.445702801104069</v>
      </c>
      <c r="N13" s="367">
        <f>+'5.4.2'!V13/'5.3.2'!V13/10</f>
        <v>16.56764041056817</v>
      </c>
      <c r="O13" s="1201"/>
      <c r="P13" s="1047"/>
      <c r="Q13" s="1047"/>
      <c r="R13" s="1047"/>
      <c r="S13" s="1047"/>
      <c r="T13" s="1047"/>
      <c r="U13" s="1047"/>
      <c r="V13" s="1047"/>
      <c r="W13" s="1047"/>
      <c r="X13" s="1047"/>
    </row>
    <row r="14" spans="1:24" s="1" customFormat="1" ht="19.5" customHeight="1">
      <c r="A14" s="3"/>
      <c r="B14" s="130"/>
      <c r="C14" s="131"/>
      <c r="D14" s="181"/>
      <c r="E14" s="181"/>
      <c r="F14" s="181"/>
      <c r="G14" s="182"/>
      <c r="H14" s="181"/>
      <c r="I14" s="181"/>
      <c r="J14" s="181"/>
      <c r="K14" s="181"/>
      <c r="L14" s="181"/>
      <c r="M14" s="181"/>
      <c r="N14" s="368"/>
      <c r="O14" s="1126"/>
      <c r="P14" s="1047"/>
      <c r="Q14" s="1047"/>
      <c r="R14" s="1047"/>
      <c r="S14" s="1047"/>
      <c r="T14" s="1047"/>
      <c r="U14" s="1047"/>
      <c r="V14" s="1047"/>
      <c r="W14" s="1047"/>
      <c r="X14" s="1047"/>
    </row>
    <row r="15" spans="1:24" s="1" customFormat="1" ht="19.5" customHeight="1">
      <c r="A15" s="3"/>
      <c r="B15" s="135">
        <v>7</v>
      </c>
      <c r="C15" s="115" t="s">
        <v>93</v>
      </c>
      <c r="D15" s="176"/>
      <c r="E15" s="183">
        <f>+'5.4.2'!F15/'5.3.2'!F15/10</f>
        <v>7.1379416728719658</v>
      </c>
      <c r="F15" s="183">
        <f>+'5.4.2'!H15/'5.3.2'!H15/10</f>
        <v>7.4997174127303463</v>
      </c>
      <c r="G15" s="1021">
        <f>+'5.4.2'!J15/'5.3.2'!J15/10</f>
        <v>12.202735410540452</v>
      </c>
      <c r="H15" s="1023">
        <f>+'5.4.2'!L15/'5.3.2'!L15/10</f>
        <v>7.4740853384274528</v>
      </c>
      <c r="I15" s="373">
        <f>+'5.4.2'!M15/'5.3.2'!M15/10</f>
        <v>9.993367881995491</v>
      </c>
      <c r="J15" s="183">
        <f>+'5.4.2'!O15/'5.3.2'!O15/10</f>
        <v>10.979293545774448</v>
      </c>
      <c r="K15" s="183">
        <f>+'5.4.2'!Q15/'5.3.2'!Q15/10</f>
        <v>13.273949529433477</v>
      </c>
      <c r="L15" s="1029">
        <f>+'5.4.2'!S15/'5.3.2'!S15/10</f>
        <v>18.89429535476442</v>
      </c>
      <c r="M15" s="1031">
        <f>+'5.4.2'!U15/'5.3.2'!U15/10</f>
        <v>17.858249418146219</v>
      </c>
      <c r="N15" s="366">
        <f>+'5.4.2'!V15/'5.3.2'!V15/10</f>
        <v>16.047316680675074</v>
      </c>
      <c r="O15" s="1201"/>
      <c r="P15" s="1047"/>
      <c r="Q15" s="1047"/>
      <c r="R15" s="1047"/>
      <c r="S15" s="1047"/>
      <c r="T15" s="1047"/>
      <c r="U15" s="1047"/>
      <c r="V15" s="1047"/>
      <c r="W15" s="1047"/>
      <c r="X15" s="1047"/>
    </row>
    <row r="16" spans="1:24" s="1" customFormat="1" ht="19.5" customHeight="1">
      <c r="A16" s="3"/>
      <c r="B16" s="114">
        <v>8</v>
      </c>
      <c r="C16" s="115" t="s">
        <v>94</v>
      </c>
      <c r="D16" s="176"/>
      <c r="E16" s="177">
        <f>+'5.4.2'!F16/'5.3.2'!F16/10</f>
        <v>7.0682897434333274</v>
      </c>
      <c r="F16" s="177">
        <f>+'5.4.2'!H16/'5.3.2'!H16/10</f>
        <v>7.3496101149057651</v>
      </c>
      <c r="G16" s="1017">
        <f>+'5.4.2'!J16/'5.3.2'!J16/10</f>
        <v>11.999693288512809</v>
      </c>
      <c r="H16" s="1019">
        <f>+'5.4.2'!L16/'5.3.2'!L16/10</f>
        <v>7.3306372323899627</v>
      </c>
      <c r="I16" s="390">
        <f>+'5.4.2'!M16/'5.3.2'!M16/10</f>
        <v>9.8054815755147668</v>
      </c>
      <c r="J16" s="177">
        <f>+'5.4.2'!O16/'5.3.2'!O16/10</f>
        <v>10.517553368639394</v>
      </c>
      <c r="K16" s="177">
        <f>+'5.4.2'!Q16/'5.3.2'!Q16/10</f>
        <v>13.085007878791137</v>
      </c>
      <c r="L16" s="1027">
        <f>+'5.4.2'!S16/'5.3.2'!S16/10</f>
        <v>18.519849089616354</v>
      </c>
      <c r="M16" s="1032">
        <f>+'5.4.2'!U16/'5.3.2'!U16/10</f>
        <v>17.515470982107161</v>
      </c>
      <c r="N16" s="366">
        <f>+'5.4.2'!V16/'5.3.2'!V16/10</f>
        <v>15.698285456011694</v>
      </c>
      <c r="O16" s="1201"/>
      <c r="P16" s="1047"/>
      <c r="Q16" s="1047"/>
      <c r="R16" s="1047"/>
      <c r="S16" s="1047"/>
      <c r="T16" s="1047"/>
      <c r="U16" s="1047"/>
      <c r="V16" s="1047"/>
      <c r="W16" s="1047"/>
      <c r="X16" s="1047"/>
    </row>
    <row r="17" spans="1:24" s="1" customFormat="1" ht="19.5" customHeight="1">
      <c r="A17" s="3"/>
      <c r="B17" s="114">
        <v>9</v>
      </c>
      <c r="C17" s="115" t="s">
        <v>169</v>
      </c>
      <c r="D17" s="176"/>
      <c r="E17" s="177">
        <f>+'5.4.2'!F17/'5.3.2'!F17/10</f>
        <v>7.1831004113996482</v>
      </c>
      <c r="F17" s="177">
        <f>+'5.4.2'!H17/'5.3.2'!H17/10</f>
        <v>7.3596527346124798</v>
      </c>
      <c r="G17" s="1017">
        <f>+'5.4.2'!J17/'5.3.2'!J17/10</f>
        <v>12.112076942569466</v>
      </c>
      <c r="H17" s="1019">
        <f>+'5.4.2'!L17/'5.3.2'!L17/10</f>
        <v>7.3512436429780639</v>
      </c>
      <c r="I17" s="390">
        <f>+'5.4.2'!M17/'5.3.2'!M17/10</f>
        <v>9.7999433921565213</v>
      </c>
      <c r="J17" s="177">
        <f>+'5.4.2'!O17/'5.3.2'!O17/10</f>
        <v>11.426269513977221</v>
      </c>
      <c r="K17" s="177">
        <f>+'5.4.2'!Q17/'5.3.2'!Q17/10</f>
        <v>12.807050035691086</v>
      </c>
      <c r="L17" s="1027">
        <f>+'5.4.2'!S17/'5.3.2'!S17/10</f>
        <v>18.584756547296667</v>
      </c>
      <c r="M17" s="1032">
        <f>+'5.4.2'!U17/'5.3.2'!U17/10</f>
        <v>17.493545364537294</v>
      </c>
      <c r="N17" s="366">
        <f>+'5.4.2'!V17/'5.3.2'!V17/10</f>
        <v>15.710804365110732</v>
      </c>
      <c r="O17" s="1201"/>
      <c r="P17" s="1047"/>
      <c r="Q17" s="1047"/>
      <c r="R17" s="1047"/>
      <c r="S17" s="1047"/>
      <c r="T17" s="1047"/>
      <c r="U17" s="1047"/>
      <c r="V17" s="1047"/>
      <c r="W17" s="1047"/>
      <c r="X17" s="1047"/>
    </row>
    <row r="18" spans="1:24" s="1" customFormat="1" ht="19.5" customHeight="1">
      <c r="A18" s="3"/>
      <c r="B18" s="114">
        <v>10</v>
      </c>
      <c r="C18" s="115" t="s">
        <v>96</v>
      </c>
      <c r="D18" s="176"/>
      <c r="E18" s="177">
        <f>+'5.4.2'!F18/'5.3.2'!F18/10</f>
        <v>7.409902289155994</v>
      </c>
      <c r="F18" s="177">
        <f>+'5.4.2'!H18/'5.3.2'!H18/10</f>
        <v>7.5370966711852274</v>
      </c>
      <c r="G18" s="1017">
        <f>+'5.4.2'!J18/'5.3.2'!J18/10</f>
        <v>11.574480795836655</v>
      </c>
      <c r="H18" s="1019">
        <f>+'5.4.2'!L18/'5.3.2'!L18/10</f>
        <v>7.5329303101711798</v>
      </c>
      <c r="I18" s="390">
        <f>+'5.4.2'!M18/'5.3.2'!M18/10</f>
        <v>9.9950758930882362</v>
      </c>
      <c r="J18" s="177">
        <f>+'5.4.2'!O18/'5.3.2'!O18/10</f>
        <v>12.670400955937755</v>
      </c>
      <c r="K18" s="177">
        <f>+'5.4.2'!Q18/'5.3.2'!Q18/10</f>
        <v>13.163379998580174</v>
      </c>
      <c r="L18" s="1027">
        <f>+'5.4.2'!S18/'5.3.2'!S18/10</f>
        <v>19.101064410575308</v>
      </c>
      <c r="M18" s="1032">
        <f>+'5.4.2'!U18/'5.3.2'!U18/10</f>
        <v>17.983975665407179</v>
      </c>
      <c r="N18" s="366">
        <f>+'5.4.2'!V18/'5.3.2'!V18/10</f>
        <v>16.094954696070982</v>
      </c>
      <c r="O18" s="1201"/>
      <c r="P18" s="1047"/>
      <c r="Q18" s="1047"/>
      <c r="R18" s="1047"/>
      <c r="S18" s="1047"/>
      <c r="T18" s="1047"/>
      <c r="U18" s="1047"/>
      <c r="V18" s="1047"/>
      <c r="W18" s="1047"/>
      <c r="X18" s="1047"/>
    </row>
    <row r="19" spans="1:24" s="1" customFormat="1" ht="19.5" customHeight="1">
      <c r="A19" s="3"/>
      <c r="B19" s="114">
        <v>11</v>
      </c>
      <c r="C19" s="115" t="s">
        <v>97</v>
      </c>
      <c r="D19" s="176"/>
      <c r="E19" s="177">
        <f>+'5.4.2'!F19/'5.3.2'!F19/10</f>
        <v>7.514414967689703</v>
      </c>
      <c r="F19" s="177">
        <f>+'5.4.2'!H19/'5.3.2'!H19/10</f>
        <v>7.8363120485145306</v>
      </c>
      <c r="G19" s="1017">
        <f>+'5.4.2'!J19/'5.3.2'!J19/10</f>
        <v>12.179676001239219</v>
      </c>
      <c r="H19" s="1019">
        <f>+'5.4.2'!L19/'5.3.2'!L19/10</f>
        <v>7.8172663694426632</v>
      </c>
      <c r="I19" s="390">
        <f>+'5.4.2'!M19/'5.3.2'!M19/10</f>
        <v>11.274397273612465</v>
      </c>
      <c r="J19" s="177">
        <f>+'5.4.2'!O19/'5.3.2'!O19/10</f>
        <v>11.650076931841358</v>
      </c>
      <c r="K19" s="177">
        <f>+'5.4.2'!Q19/'5.3.2'!Q19/10</f>
        <v>13.956245892203679</v>
      </c>
      <c r="L19" s="1027">
        <f>+'5.4.2'!S19/'5.3.2'!S19/10</f>
        <v>19.41437561611928</v>
      </c>
      <c r="M19" s="1032">
        <f>+'5.4.2'!U19/'5.3.2'!U19/10</f>
        <v>18.38194848094961</v>
      </c>
      <c r="N19" s="366">
        <f>+'5.4.2'!V19/'5.3.2'!V19/10</f>
        <v>16.383945857956711</v>
      </c>
      <c r="O19" s="1201"/>
      <c r="P19" s="1047"/>
      <c r="Q19" s="1047"/>
      <c r="R19" s="1047"/>
      <c r="S19" s="1047"/>
      <c r="T19" s="1047"/>
      <c r="U19" s="1047"/>
      <c r="V19" s="1047"/>
      <c r="W19" s="1047"/>
      <c r="X19" s="1047"/>
    </row>
    <row r="20" spans="1:24" s="1" customFormat="1" ht="19.5" customHeight="1" thickBot="1">
      <c r="A20" s="3"/>
      <c r="B20" s="114">
        <v>12</v>
      </c>
      <c r="C20" s="115" t="s">
        <v>98</v>
      </c>
      <c r="D20" s="176"/>
      <c r="E20" s="177">
        <f>+'5.4.2'!F20/'5.3.2'!F20/10</f>
        <v>7.6248843716270853</v>
      </c>
      <c r="F20" s="177">
        <f>+'5.4.2'!H20/'5.3.2'!H20/10</f>
        <v>8.0923697429314192</v>
      </c>
      <c r="G20" s="1017">
        <f>+'5.4.2'!J20/'5.3.2'!J20/10</f>
        <v>12.076615624115254</v>
      </c>
      <c r="H20" s="1019">
        <f>+'5.4.2'!L20/'5.3.2'!L20/10</f>
        <v>8.0640726127650346</v>
      </c>
      <c r="I20" s="371">
        <f>+'5.4.2'!M20/'5.3.2'!M20/10</f>
        <v>10.829970783050541</v>
      </c>
      <c r="J20" s="177">
        <f>+'5.4.2'!O20/'5.3.2'!O20/10</f>
        <v>11.56989424214442</v>
      </c>
      <c r="K20" s="177">
        <f>+'5.4.2'!Q20/'5.3.2'!Q20/10</f>
        <v>14.255876951847341</v>
      </c>
      <c r="L20" s="1027">
        <f>+'5.4.2'!S20/'5.3.2'!S20/10</f>
        <v>19.93004122112081</v>
      </c>
      <c r="M20" s="1032">
        <f>+'5.4.2'!U20/'5.3.2'!U20/10</f>
        <v>18.858945099135337</v>
      </c>
      <c r="N20" s="366">
        <f>+'5.4.2'!V20/'5.3.2'!V20/10</f>
        <v>16.785402619183497</v>
      </c>
      <c r="O20" s="1201"/>
      <c r="P20" s="1047"/>
      <c r="Q20" s="1047"/>
      <c r="R20" s="1047"/>
      <c r="S20" s="1047"/>
      <c r="T20" s="1047"/>
      <c r="U20" s="1047"/>
      <c r="V20" s="1047"/>
      <c r="W20" s="1047"/>
      <c r="X20" s="1047"/>
    </row>
    <row r="21" spans="1:24" s="1" customFormat="1" ht="19.5" customHeight="1" thickTop="1" thickBot="1">
      <c r="A21" s="3"/>
      <c r="B21" s="1843" t="s">
        <v>99</v>
      </c>
      <c r="C21" s="1844"/>
      <c r="D21" s="184"/>
      <c r="E21" s="184">
        <f>+'5.4.2'!F21/'5.3.2'!F21/10</f>
        <v>7.323277495137714</v>
      </c>
      <c r="F21" s="184">
        <f>+'5.4.2'!H21/'5.3.2'!H21/10</f>
        <v>7.6291010521161695</v>
      </c>
      <c r="G21" s="1022">
        <f>+'5.4.2'!J21/'5.3.2'!J21/10</f>
        <v>12.017243803052775</v>
      </c>
      <c r="H21" s="1024">
        <f>+'5.4.2'!L21/'5.3.2'!L21/10</f>
        <v>7.6104760554209561</v>
      </c>
      <c r="I21" s="374">
        <f>+'5.4.2'!M21/'5.3.2'!M21/10</f>
        <v>10.263938493700831</v>
      </c>
      <c r="J21" s="185">
        <f>+'5.4.2'!O21/'5.3.2'!O21/10</f>
        <v>11.426357892002098</v>
      </c>
      <c r="K21" s="185">
        <f>+'5.4.2'!Q21/'5.3.2'!Q21/10</f>
        <v>13.432459436726168</v>
      </c>
      <c r="L21" s="1030">
        <f>+'5.4.2'!S21/'5.3.2'!S21/10</f>
        <v>19.081413856314594</v>
      </c>
      <c r="M21" s="1033">
        <f>+'5.4.2'!U21/'5.3.2'!U21/10</f>
        <v>18.022918146039572</v>
      </c>
      <c r="N21" s="369">
        <f>+'5.4.2'!V21/'5.3.2'!V21/10</f>
        <v>16.128664788828313</v>
      </c>
      <c r="O21" s="1201"/>
      <c r="P21" s="1047"/>
      <c r="Q21" s="1047"/>
      <c r="R21" s="1047"/>
      <c r="S21" s="1047"/>
      <c r="T21" s="1047"/>
      <c r="U21" s="1047"/>
      <c r="V21" s="1047"/>
      <c r="W21" s="1047"/>
      <c r="X21" s="1047"/>
    </row>
    <row r="22" spans="1:24" s="1" customFormat="1" ht="19.5" customHeight="1" thickBot="1">
      <c r="A22" s="3"/>
      <c r="B22" s="3"/>
      <c r="C22" s="3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126"/>
      <c r="P22" s="1047"/>
      <c r="Q22" s="1047"/>
      <c r="R22" s="1047"/>
      <c r="S22" s="1047"/>
      <c r="T22" s="1047"/>
      <c r="U22" s="1047"/>
      <c r="V22" s="1047"/>
      <c r="W22" s="1047"/>
      <c r="X22" s="1047"/>
    </row>
    <row r="23" spans="1:24" s="1" customFormat="1" ht="19.5" customHeight="1" thickBot="1">
      <c r="A23" s="3"/>
      <c r="B23" s="1583" t="s">
        <v>100</v>
      </c>
      <c r="C23" s="1619"/>
      <c r="D23" s="186"/>
      <c r="E23" s="187">
        <f>+'5.4.2'!F23/'5.3.2'!F23/10</f>
        <v>7.4581675534728422</v>
      </c>
      <c r="F23" s="187">
        <f>+'5.4.2'!H23/'5.3.2'!H23/10</f>
        <v>7.5925761249333918</v>
      </c>
      <c r="G23" s="1025">
        <f>+'5.4.2'!J23/'5.3.2'!J23/10</f>
        <v>12.065332760961486</v>
      </c>
      <c r="H23" s="1026">
        <f>+'5.4.2'!L23/'5.3.2'!L23/10</f>
        <v>7.5867527382342619</v>
      </c>
      <c r="I23" s="375">
        <f>+'5.4.2'!M23/'5.3.2'!M23/10</f>
        <v>10.918008862377699</v>
      </c>
      <c r="J23" s="187">
        <f>+'5.4.2'!O23/'5.3.2'!O23/10</f>
        <v>11.729475224401384</v>
      </c>
      <c r="K23" s="187">
        <f>+'5.4.2'!Q23/'5.3.2'!Q23/10</f>
        <v>13.462312497112777</v>
      </c>
      <c r="L23" s="420">
        <f>+'5.4.2'!S23/'5.3.2'!S23/10</f>
        <v>19.347696537508515</v>
      </c>
      <c r="M23" s="1034">
        <f>+'5.4.2'!U23/'5.3.2'!U23/10</f>
        <v>18.234810477312724</v>
      </c>
      <c r="N23" s="370">
        <f>+'5.4.2'!V23/'5.3.2'!V23/10</f>
        <v>16.347421721474632</v>
      </c>
      <c r="O23" s="1201"/>
      <c r="P23" s="1047"/>
      <c r="Q23" s="1047"/>
      <c r="R23" s="1047"/>
      <c r="S23" s="1047"/>
      <c r="T23" s="1047"/>
      <c r="U23" s="1047"/>
      <c r="V23" s="1047"/>
      <c r="W23" s="1047"/>
      <c r="X23" s="1047"/>
    </row>
    <row r="24" spans="1:24" s="1" customFormat="1" ht="19.5" customHeight="1">
      <c r="A24" s="3"/>
      <c r="B24" s="3"/>
      <c r="C24" s="3"/>
      <c r="D24" s="3"/>
      <c r="E24" s="3"/>
      <c r="F24" s="3"/>
      <c r="G24" s="3"/>
      <c r="H24" s="875"/>
      <c r="I24" s="875"/>
      <c r="J24" s="3"/>
      <c r="K24" s="875"/>
      <c r="L24" s="3"/>
      <c r="M24" s="3"/>
      <c r="N24" s="3"/>
      <c r="O24" s="1126"/>
      <c r="P24" s="1047"/>
      <c r="Q24" s="1047"/>
      <c r="R24" s="1047"/>
      <c r="S24" s="1047"/>
      <c r="T24" s="1047"/>
      <c r="U24" s="1047"/>
      <c r="V24" s="1047"/>
      <c r="W24" s="1047"/>
      <c r="X24" s="1047"/>
    </row>
    <row r="25" spans="1:24" s="1" customFormat="1" ht="19.5" customHeight="1">
      <c r="A25" s="3"/>
      <c r="B25" s="777" t="s">
        <v>200</v>
      </c>
      <c r="C25" s="8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1126"/>
      <c r="P25" s="1047"/>
      <c r="Q25" s="1047"/>
      <c r="R25" s="1047"/>
      <c r="S25" s="1047"/>
      <c r="T25" s="1047"/>
      <c r="U25" s="1047"/>
      <c r="V25" s="1047"/>
      <c r="W25" s="1047"/>
      <c r="X25" s="1047"/>
    </row>
    <row r="26" spans="1:24" s="1" customFormat="1" ht="19.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126"/>
      <c r="P26" s="1047"/>
      <c r="Q26" s="1047"/>
      <c r="R26" s="1047"/>
      <c r="S26" s="1047"/>
      <c r="T26" s="1047"/>
      <c r="U26" s="1047"/>
      <c r="V26" s="1047"/>
      <c r="W26" s="1047"/>
      <c r="X26" s="1047"/>
    </row>
    <row r="27" spans="1:24" s="1" customFormat="1" ht="19.5" customHeight="1">
      <c r="A27" s="3"/>
      <c r="B27" s="1775" t="s">
        <v>137</v>
      </c>
      <c r="C27" s="1834" t="s">
        <v>83</v>
      </c>
      <c r="D27" s="1832" t="s">
        <v>81</v>
      </c>
      <c r="E27" s="1782"/>
      <c r="F27" s="1782"/>
      <c r="G27" s="1782"/>
      <c r="H27" s="1827" t="s">
        <v>48</v>
      </c>
      <c r="I27" s="149"/>
      <c r="J27" s="3"/>
      <c r="K27" s="3"/>
      <c r="L27" s="3"/>
      <c r="M27" s="3"/>
      <c r="N27" s="3"/>
      <c r="O27" s="1126"/>
      <c r="P27" s="1047"/>
      <c r="Q27" s="1849" t="s">
        <v>101</v>
      </c>
      <c r="R27" s="1849"/>
      <c r="S27" s="1047" t="s">
        <v>102</v>
      </c>
      <c r="T27" s="1047"/>
      <c r="U27" s="1047"/>
      <c r="V27" s="1047"/>
      <c r="W27" s="1047"/>
      <c r="X27" s="1047"/>
    </row>
    <row r="28" spans="1:24" s="1" customFormat="1" ht="19.5" customHeight="1" thickBot="1">
      <c r="A28" s="3"/>
      <c r="B28" s="1777"/>
      <c r="C28" s="1835"/>
      <c r="D28" s="1549" t="s">
        <v>44</v>
      </c>
      <c r="E28" s="1549" t="s">
        <v>45</v>
      </c>
      <c r="F28" s="1549" t="s">
        <v>46</v>
      </c>
      <c r="G28" s="1550" t="s">
        <v>47</v>
      </c>
      <c r="H28" s="1829"/>
      <c r="I28" s="149"/>
      <c r="J28" s="3"/>
      <c r="K28" s="3"/>
      <c r="L28" s="3"/>
      <c r="M28" s="3"/>
      <c r="N28" s="3"/>
      <c r="O28" s="1126"/>
      <c r="P28" s="1047"/>
      <c r="Q28" s="1047" t="s">
        <v>201</v>
      </c>
      <c r="R28" s="1047" t="s">
        <v>202</v>
      </c>
      <c r="S28" s="1047" t="s">
        <v>202</v>
      </c>
      <c r="T28" s="1047"/>
      <c r="U28" s="1047"/>
      <c r="V28" s="1047"/>
      <c r="W28" s="1047"/>
      <c r="X28" s="1047"/>
    </row>
    <row r="29" spans="1:24" s="1" customFormat="1" ht="19.5" customHeight="1">
      <c r="A29" s="3"/>
      <c r="B29" s="130">
        <v>1</v>
      </c>
      <c r="C29" s="115" t="s">
        <v>86</v>
      </c>
      <c r="D29" s="176">
        <f>+'5.4.2'!D29/'5.3.2'!D58/10</f>
        <v>6.2571861119606584</v>
      </c>
      <c r="E29" s="177">
        <f>+'5.4.2'!F29/'5.3.2'!F58/10</f>
        <v>6.7402534851045974</v>
      </c>
      <c r="F29" s="177">
        <f>+'5.4.2'!H29/'5.3.2'!H58/10</f>
        <v>7.5955320424841659</v>
      </c>
      <c r="G29" s="1017"/>
      <c r="H29" s="1035">
        <f>+'5.4.2'!L29/'5.3.2'!L58/10</f>
        <v>6.6242174996958285</v>
      </c>
      <c r="I29" s="412"/>
      <c r="J29" s="3"/>
      <c r="K29" s="3"/>
      <c r="L29" s="3"/>
      <c r="M29" s="3"/>
      <c r="N29" s="3"/>
      <c r="O29" s="1126"/>
      <c r="P29" s="1047"/>
      <c r="Q29" s="1152">
        <f>+H45</f>
        <v>6.5018713473942018</v>
      </c>
      <c r="R29" s="1152">
        <f>+H23</f>
        <v>7.5867527382342619</v>
      </c>
      <c r="S29" s="1152">
        <f>+M23</f>
        <v>18.234810477312724</v>
      </c>
      <c r="T29" s="1047"/>
      <c r="U29" s="1047"/>
      <c r="V29" s="1047"/>
      <c r="W29" s="1047"/>
      <c r="X29" s="1047"/>
    </row>
    <row r="30" spans="1:24" s="1" customFormat="1" ht="19.5" customHeight="1">
      <c r="A30" s="3"/>
      <c r="B30" s="130">
        <v>2</v>
      </c>
      <c r="C30" s="115" t="s">
        <v>87</v>
      </c>
      <c r="D30" s="176">
        <f>+'5.4.2'!D30/'5.3.2'!D59/10</f>
        <v>6.3716217017881416</v>
      </c>
      <c r="E30" s="177">
        <f>+'5.4.2'!F30/'5.3.2'!F59/10</f>
        <v>6.7685932026273878</v>
      </c>
      <c r="F30" s="177">
        <f>+'5.4.2'!H30/'5.3.2'!H59/10</f>
        <v>7.7535791553832514</v>
      </c>
      <c r="G30" s="1017"/>
      <c r="H30" s="1035">
        <f>+'5.4.2'!L30/'5.3.2'!L59/10</f>
        <v>6.7455146131614425</v>
      </c>
      <c r="I30" s="412"/>
      <c r="J30" s="3"/>
      <c r="K30" s="3"/>
      <c r="L30" s="3"/>
      <c r="M30" s="3"/>
      <c r="N30" s="3"/>
      <c r="O30" s="1126"/>
      <c r="P30" s="1047"/>
      <c r="Q30" s="1047"/>
      <c r="R30" s="1047"/>
      <c r="S30" s="1047"/>
      <c r="T30" s="1047"/>
      <c r="U30" s="1047"/>
      <c r="V30" s="1047"/>
      <c r="W30" s="1047"/>
      <c r="X30" s="1047"/>
    </row>
    <row r="31" spans="1:24" s="1" customFormat="1" ht="19.5" customHeight="1">
      <c r="A31" s="3"/>
      <c r="B31" s="130">
        <v>3</v>
      </c>
      <c r="C31" s="115" t="s">
        <v>88</v>
      </c>
      <c r="D31" s="176">
        <f>+'5.4.2'!D31/'5.3.2'!D60/10</f>
        <v>6.0497185732869685</v>
      </c>
      <c r="E31" s="177">
        <f>+'5.4.2'!F31/'5.3.2'!F60/10</f>
        <v>6.7726885387225462</v>
      </c>
      <c r="F31" s="177">
        <f>+'5.4.2'!H31/'5.3.2'!H60/10</f>
        <v>7.2191238161902316</v>
      </c>
      <c r="G31" s="1017"/>
      <c r="H31" s="1035">
        <f>+'5.4.2'!L31/'5.3.2'!L60/10</f>
        <v>6.4046431839397773</v>
      </c>
      <c r="I31" s="412"/>
      <c r="J31" s="3"/>
      <c r="K31" s="3"/>
      <c r="L31" s="3"/>
      <c r="M31" s="3"/>
      <c r="N31" s="3"/>
      <c r="O31" s="1126"/>
      <c r="P31" s="1047"/>
      <c r="Q31" s="1047"/>
      <c r="R31" s="1047"/>
      <c r="S31" s="1047"/>
      <c r="T31" s="1047"/>
      <c r="U31" s="1047"/>
      <c r="V31" s="1047"/>
      <c r="W31" s="1047"/>
      <c r="X31" s="1047"/>
    </row>
    <row r="32" spans="1:24" s="1" customFormat="1" ht="19.5" customHeight="1">
      <c r="A32" s="3"/>
      <c r="B32" s="130">
        <v>4</v>
      </c>
      <c r="C32" s="115" t="s">
        <v>89</v>
      </c>
      <c r="D32" s="176">
        <f>+'5.4.2'!D32/'5.3.2'!D61/10</f>
        <v>6.3271909505025601</v>
      </c>
      <c r="E32" s="177">
        <f>+'5.4.2'!F32/'5.3.2'!F61/10</f>
        <v>7.0139569986456891</v>
      </c>
      <c r="F32" s="177">
        <f>+'5.4.2'!H32/'5.3.2'!H61/10</f>
        <v>7.6850347530195746</v>
      </c>
      <c r="G32" s="1017"/>
      <c r="H32" s="1035">
        <f>+'5.4.2'!L32/'5.3.2'!L61/10</f>
        <v>6.717350307163592</v>
      </c>
      <c r="I32" s="412"/>
      <c r="J32" s="3"/>
      <c r="K32" s="3"/>
      <c r="L32" s="3"/>
      <c r="M32" s="3"/>
      <c r="N32" s="3"/>
      <c r="O32" s="1126"/>
      <c r="P32" s="1047"/>
      <c r="Q32" s="1047"/>
      <c r="R32" s="1047"/>
      <c r="S32" s="1047"/>
      <c r="T32" s="1047"/>
      <c r="U32" s="1047"/>
      <c r="V32" s="1047"/>
      <c r="W32" s="1047"/>
      <c r="X32" s="1047"/>
    </row>
    <row r="33" spans="1:24" s="1" customFormat="1" ht="19.5" customHeight="1">
      <c r="A33" s="3"/>
      <c r="B33" s="130">
        <v>5</v>
      </c>
      <c r="C33" s="115" t="s">
        <v>90</v>
      </c>
      <c r="D33" s="176">
        <f>+'5.4.2'!D33/'5.3.2'!D62/10</f>
        <v>6.0183811110024417</v>
      </c>
      <c r="E33" s="177">
        <f>+'5.4.2'!F33/'5.3.2'!F62/10</f>
        <v>6.561754002961429</v>
      </c>
      <c r="F33" s="177">
        <f>+'5.4.2'!H33/'5.3.2'!H62/10</f>
        <v>7.5464526134643979</v>
      </c>
      <c r="G33" s="1017"/>
      <c r="H33" s="1035">
        <f>+'5.4.2'!L33/'5.3.2'!L62/10</f>
        <v>6.4408268173763545</v>
      </c>
      <c r="I33" s="412"/>
      <c r="J33" s="3"/>
      <c r="K33" s="3"/>
      <c r="L33" s="3"/>
      <c r="M33" s="3"/>
      <c r="N33" s="3"/>
      <c r="O33" s="1126"/>
      <c r="P33" s="1047"/>
      <c r="Q33" s="1047"/>
      <c r="R33" s="1047"/>
      <c r="S33" s="1047"/>
      <c r="T33" s="1047"/>
      <c r="U33" s="1047"/>
      <c r="V33" s="1047"/>
      <c r="W33" s="1047"/>
      <c r="X33" s="1047"/>
    </row>
    <row r="34" spans="1:24" s="1" customFormat="1" ht="19.5" customHeight="1" thickBot="1">
      <c r="A34" s="3"/>
      <c r="B34" s="130">
        <v>6</v>
      </c>
      <c r="C34" s="115" t="s">
        <v>91</v>
      </c>
      <c r="D34" s="176">
        <f>+'5.4.2'!D34/'5.3.2'!D63/10</f>
        <v>6.0245208275916511</v>
      </c>
      <c r="E34" s="177">
        <f>+'5.4.2'!F34/'5.3.2'!F63/10</f>
        <v>6.773025387425113</v>
      </c>
      <c r="F34" s="177">
        <f>+'5.4.2'!H34/'5.3.2'!H63/10</f>
        <v>7.4137550007567565</v>
      </c>
      <c r="G34" s="1017"/>
      <c r="H34" s="1035">
        <f>+'5.4.2'!L34/'5.3.2'!L63/10</f>
        <v>6.4153742299191183</v>
      </c>
      <c r="I34" s="412"/>
      <c r="J34" s="3"/>
      <c r="K34" s="3"/>
      <c r="L34" s="3"/>
      <c r="M34" s="3"/>
      <c r="N34" s="3"/>
      <c r="O34" s="1126"/>
      <c r="P34" s="1047"/>
      <c r="Q34" s="1047"/>
      <c r="R34" s="1047"/>
      <c r="S34" s="1047"/>
      <c r="T34" s="1047"/>
      <c r="U34" s="1047"/>
      <c r="V34" s="1047"/>
      <c r="W34" s="1047"/>
      <c r="X34" s="1047"/>
    </row>
    <row r="35" spans="1:24" s="1" customFormat="1" ht="19.5" customHeight="1" thickTop="1">
      <c r="A35" s="3"/>
      <c r="B35" s="1579" t="s">
        <v>92</v>
      </c>
      <c r="C35" s="1580"/>
      <c r="D35" s="179">
        <f>+'5.4.2'!D35/'5.3.2'!D64/10</f>
        <v>6.1701061382410094</v>
      </c>
      <c r="E35" s="180">
        <f>+'5.4.2'!F35/'5.3.2'!F64/10</f>
        <v>6.7686985506791739</v>
      </c>
      <c r="F35" s="180">
        <f>+'5.4.2'!H35/'5.3.2'!H64/10</f>
        <v>7.5295594751508546</v>
      </c>
      <c r="G35" s="1018"/>
      <c r="H35" s="1036">
        <f>+'5.4.2'!L35/'5.3.2'!L64/10</f>
        <v>6.5535066141584704</v>
      </c>
      <c r="I35" s="412"/>
      <c r="J35" s="3"/>
      <c r="K35" s="3"/>
      <c r="L35" s="3"/>
      <c r="M35" s="3"/>
      <c r="N35" s="3"/>
      <c r="O35" s="1126"/>
      <c r="P35" s="1047"/>
      <c r="Q35" s="1047"/>
      <c r="R35" s="1047"/>
      <c r="S35" s="1047"/>
      <c r="T35" s="1047"/>
      <c r="U35" s="1047"/>
      <c r="V35" s="1047"/>
      <c r="W35" s="1047"/>
      <c r="X35" s="1047"/>
    </row>
    <row r="36" spans="1:24" s="1" customFormat="1" ht="19.5" customHeight="1">
      <c r="A36" s="3"/>
      <c r="B36" s="188"/>
      <c r="D36" s="178"/>
      <c r="E36" s="189"/>
      <c r="F36" s="189"/>
      <c r="G36" s="33"/>
      <c r="H36" s="190"/>
      <c r="I36" s="412"/>
      <c r="J36" s="3"/>
      <c r="K36" s="3"/>
      <c r="L36" s="3"/>
      <c r="M36" s="3"/>
      <c r="N36" s="3"/>
      <c r="O36" s="1126"/>
      <c r="P36" s="1047"/>
      <c r="Q36" s="1047"/>
      <c r="R36" s="1047"/>
      <c r="S36" s="1047"/>
      <c r="T36" s="1047"/>
      <c r="U36" s="1047"/>
      <c r="V36" s="1047"/>
      <c r="W36" s="1047"/>
      <c r="X36" s="1047"/>
    </row>
    <row r="37" spans="1:24" s="1" customFormat="1" ht="19.5" customHeight="1">
      <c r="A37" s="3"/>
      <c r="B37" s="158">
        <v>7</v>
      </c>
      <c r="C37" s="159" t="s">
        <v>93</v>
      </c>
      <c r="D37" s="191">
        <f>+'5.4.2'!D37/'5.3.2'!D66/10</f>
        <v>5.9890549512030695</v>
      </c>
      <c r="E37" s="183">
        <f>+'5.4.2'!F37/'5.3.2'!F66/10</f>
        <v>6.8172383641272756</v>
      </c>
      <c r="F37" s="183">
        <f>+'5.4.2'!H37/'5.3.2'!H66/10</f>
        <v>7.3376245417373909</v>
      </c>
      <c r="G37" s="1021"/>
      <c r="H37" s="1038">
        <f>+'5.4.2'!L37/'5.3.2'!L66/10</f>
        <v>6.3558772070571887</v>
      </c>
      <c r="I37" s="412"/>
      <c r="J37" s="3"/>
      <c r="K37" s="3"/>
      <c r="L37" s="3"/>
      <c r="M37" s="3"/>
      <c r="N37" s="3"/>
      <c r="O37" s="1126"/>
      <c r="P37" s="1047"/>
      <c r="Q37" s="1047"/>
      <c r="R37" s="1047"/>
      <c r="S37" s="1047"/>
      <c r="T37" s="1047"/>
      <c r="U37" s="1047"/>
      <c r="V37" s="1047"/>
      <c r="W37" s="1047"/>
      <c r="X37" s="1047"/>
    </row>
    <row r="38" spans="1:24" s="1" customFormat="1" ht="19.5" customHeight="1">
      <c r="A38" s="3"/>
      <c r="B38" s="130">
        <v>8</v>
      </c>
      <c r="C38" s="115" t="s">
        <v>94</v>
      </c>
      <c r="D38" s="176">
        <f>+'5.4.2'!D38/'5.3.2'!D67/10</f>
        <v>5.9137087225171054</v>
      </c>
      <c r="E38" s="177">
        <f>+'5.4.2'!F38/'5.3.2'!F67/10</f>
        <v>6.5784066641974537</v>
      </c>
      <c r="F38" s="177">
        <f>+'5.4.2'!H38/'5.3.2'!H67/10</f>
        <v>7.2537362116538784</v>
      </c>
      <c r="G38" s="1017"/>
      <c r="H38" s="1035">
        <f>+'5.4.2'!L38/'5.3.2'!L67/10</f>
        <v>6.2687868255798112</v>
      </c>
      <c r="I38" s="412"/>
      <c r="J38" s="3"/>
      <c r="K38" s="3"/>
      <c r="L38" s="3"/>
      <c r="M38" s="3"/>
      <c r="N38" s="3"/>
      <c r="O38" s="1126"/>
      <c r="P38" s="1047"/>
      <c r="Q38" s="1047"/>
      <c r="R38" s="1047"/>
      <c r="S38" s="1047"/>
      <c r="T38" s="1047"/>
      <c r="U38" s="1047"/>
      <c r="V38" s="1047"/>
      <c r="W38" s="1047"/>
      <c r="X38" s="1047"/>
    </row>
    <row r="39" spans="1:24" s="1" customFormat="1" ht="19.5" customHeight="1">
      <c r="A39" s="3"/>
      <c r="B39" s="130">
        <v>9</v>
      </c>
      <c r="C39" s="115" t="s">
        <v>169</v>
      </c>
      <c r="D39" s="176">
        <f>+'5.4.2'!D39/'5.3.2'!D68/10</f>
        <v>6.0411949873583506</v>
      </c>
      <c r="E39" s="177">
        <f>+'5.4.2'!F39/'5.3.2'!F68/10</f>
        <v>6.7205150373571865</v>
      </c>
      <c r="F39" s="177">
        <f>+'5.4.2'!H39/'5.3.2'!H68/10</f>
        <v>7.3235606722168027</v>
      </c>
      <c r="G39" s="1017"/>
      <c r="H39" s="1035">
        <f>+'5.4.2'!L39/'5.3.2'!L68/10</f>
        <v>6.3844877597863663</v>
      </c>
      <c r="I39" s="412"/>
      <c r="J39" s="3"/>
      <c r="K39" s="3"/>
      <c r="L39" s="3"/>
      <c r="M39" s="3"/>
      <c r="N39" s="3"/>
      <c r="O39" s="1126"/>
      <c r="P39" s="1047"/>
      <c r="Q39" s="1047"/>
      <c r="R39" s="1047"/>
      <c r="S39" s="1047"/>
      <c r="T39" s="1047"/>
      <c r="U39" s="1047"/>
      <c r="V39" s="1047"/>
      <c r="W39" s="1047"/>
      <c r="X39" s="1047"/>
    </row>
    <row r="40" spans="1:24" s="1" customFormat="1" ht="19.5" customHeight="1">
      <c r="A40" s="3"/>
      <c r="B40" s="130">
        <v>10</v>
      </c>
      <c r="C40" s="115" t="s">
        <v>96</v>
      </c>
      <c r="D40" s="176">
        <f>+'5.4.2'!D40/'5.3.2'!D69/10</f>
        <v>6.1916226963982011</v>
      </c>
      <c r="E40" s="177">
        <f>+'5.4.2'!F40/'5.3.2'!F69/10</f>
        <v>6.8020922293552868</v>
      </c>
      <c r="F40" s="177">
        <f>+'5.4.2'!H40/'5.3.2'!H69/10</f>
        <v>7.431927128561524</v>
      </c>
      <c r="G40" s="1017"/>
      <c r="H40" s="1035">
        <f>+'5.4.2'!L40/'5.3.2'!L69/10</f>
        <v>6.527251023570054</v>
      </c>
      <c r="I40" s="412"/>
      <c r="J40" s="3"/>
      <c r="K40" s="3"/>
      <c r="L40" s="3"/>
      <c r="M40" s="3"/>
      <c r="N40" s="3"/>
      <c r="O40" s="1126"/>
      <c r="P40" s="1047"/>
      <c r="Q40" s="1047"/>
      <c r="R40" s="1047"/>
      <c r="S40" s="1047"/>
      <c r="T40" s="1047"/>
      <c r="U40" s="1047"/>
      <c r="V40" s="1047"/>
      <c r="W40" s="1047"/>
      <c r="X40" s="1047"/>
    </row>
    <row r="41" spans="1:24" s="1" customFormat="1" ht="19.5" customHeight="1">
      <c r="A41" s="3"/>
      <c r="B41" s="130">
        <v>11</v>
      </c>
      <c r="C41" s="115" t="s">
        <v>97</v>
      </c>
      <c r="D41" s="176">
        <f>+'5.4.2'!D41/'5.3.2'!D70/10</f>
        <v>6.4741056127382111</v>
      </c>
      <c r="E41" s="177">
        <f>+'5.4.2'!F41/'5.3.2'!F70/10</f>
        <v>7.0302543238228479</v>
      </c>
      <c r="F41" s="177">
        <f>+'5.4.2'!H41/'5.3.2'!H70/10</f>
        <v>7.3437101579740753</v>
      </c>
      <c r="G41" s="1017"/>
      <c r="H41" s="1035">
        <f>+'5.4.2'!L41/'5.3.2'!L70/10</f>
        <v>6.7171798395346674</v>
      </c>
      <c r="I41" s="412"/>
      <c r="J41" s="3"/>
      <c r="K41" s="3"/>
      <c r="L41" s="3"/>
      <c r="M41" s="3"/>
      <c r="N41" s="3"/>
      <c r="O41" s="1126"/>
      <c r="P41" s="1047"/>
      <c r="Q41" s="1047"/>
      <c r="R41" s="1047"/>
      <c r="S41" s="1047"/>
      <c r="T41" s="1047"/>
      <c r="U41" s="1047"/>
      <c r="V41" s="1047"/>
      <c r="W41" s="1047"/>
      <c r="X41" s="1047"/>
    </row>
    <row r="42" spans="1:24" s="1" customFormat="1" ht="19.5" customHeight="1" thickBot="1">
      <c r="A42" s="3"/>
      <c r="B42" s="130">
        <v>12</v>
      </c>
      <c r="C42" s="115" t="s">
        <v>98</v>
      </c>
      <c r="D42" s="176">
        <f>+'5.4.2'!D42/'5.3.2'!D71/10</f>
        <v>6.1008395853257582</v>
      </c>
      <c r="E42" s="177">
        <f>+'5.4.2'!F42/'5.3.2'!F71/10</f>
        <v>6.6712616087231833</v>
      </c>
      <c r="F42" s="177">
        <f>+'5.4.2'!H42/'5.3.2'!H71/10</f>
        <v>7.5034383576864316</v>
      </c>
      <c r="G42" s="1017"/>
      <c r="H42" s="1035">
        <f>+'5.4.2'!L42/'5.3.2'!L71/10</f>
        <v>6.4628680301458132</v>
      </c>
      <c r="I42" s="412"/>
      <c r="J42" s="3"/>
      <c r="K42" s="3"/>
      <c r="L42" s="3"/>
      <c r="M42" s="3"/>
      <c r="N42" s="3"/>
      <c r="O42" s="1126"/>
      <c r="P42" s="1047"/>
      <c r="Q42" s="1047"/>
      <c r="R42" s="1047"/>
      <c r="S42" s="1047"/>
      <c r="T42" s="1047"/>
      <c r="U42" s="1047"/>
      <c r="V42" s="1047"/>
      <c r="W42" s="1047"/>
      <c r="X42" s="1047"/>
    </row>
    <row r="43" spans="1:24" s="1" customFormat="1" ht="19.5" customHeight="1" thickTop="1" thickBot="1">
      <c r="A43" s="3"/>
      <c r="B43" s="1581" t="s">
        <v>99</v>
      </c>
      <c r="C43" s="1582"/>
      <c r="D43" s="184">
        <f>+'5.4.2'!D43/'5.3.2'!D72/10</f>
        <v>6.1190051362546134</v>
      </c>
      <c r="E43" s="185">
        <f>+'5.4.2'!F43/'5.3.2'!F72/10</f>
        <v>6.7700438137993704</v>
      </c>
      <c r="F43" s="185">
        <f>+'5.4.2'!H43/'5.3.2'!H72/10</f>
        <v>7.3670883850721607</v>
      </c>
      <c r="G43" s="1022"/>
      <c r="H43" s="1039">
        <f>+'5.4.2'!L43/'5.3.2'!L72/10</f>
        <v>6.4537834993869323</v>
      </c>
      <c r="I43" s="412"/>
      <c r="J43" s="3"/>
      <c r="K43" s="3"/>
      <c r="L43" s="3"/>
      <c r="M43" s="3"/>
      <c r="N43" s="3"/>
      <c r="O43" s="1126"/>
      <c r="P43" s="1047"/>
      <c r="Q43" s="1047"/>
      <c r="R43" s="1047"/>
      <c r="S43" s="1047"/>
      <c r="T43" s="1047"/>
      <c r="U43" s="1047"/>
      <c r="V43" s="1047"/>
      <c r="W43" s="1047"/>
      <c r="X43" s="1047"/>
    </row>
    <row r="44" spans="1:24" s="1" customFormat="1" ht="19.5" customHeight="1" thickBot="1">
      <c r="A44" s="3"/>
      <c r="B44" s="3"/>
      <c r="C44" s="3"/>
      <c r="D44" s="178"/>
      <c r="E44" s="178"/>
      <c r="F44" s="178"/>
      <c r="G44" s="178"/>
      <c r="H44" s="178"/>
      <c r="I44" s="178"/>
      <c r="J44" s="3"/>
      <c r="K44" s="3"/>
      <c r="L44" s="3"/>
      <c r="M44" s="3"/>
      <c r="N44" s="3"/>
      <c r="O44" s="1126"/>
      <c r="P44" s="1047"/>
      <c r="Q44" s="1047"/>
      <c r="R44" s="1047"/>
      <c r="S44" s="1047"/>
      <c r="T44" s="1047"/>
      <c r="U44" s="1047"/>
      <c r="V44" s="1047"/>
      <c r="W44" s="1047"/>
      <c r="X44" s="1047"/>
    </row>
    <row r="45" spans="1:24" s="1" customFormat="1" ht="19.5" customHeight="1" thickBot="1">
      <c r="A45" s="3"/>
      <c r="B45" s="1583" t="s">
        <v>100</v>
      </c>
      <c r="C45" s="1584"/>
      <c r="D45" s="186">
        <f>+'5.4.2'!D45/'5.3.2'!D74/10</f>
        <v>6.1432524235830028</v>
      </c>
      <c r="E45" s="187">
        <f>+'5.4.2'!F45/'5.3.2'!F74/10</f>
        <v>6.7693766454239439</v>
      </c>
      <c r="F45" s="187">
        <f>+'5.4.2'!H45/'5.3.2'!H74/10</f>
        <v>7.4483768712865031</v>
      </c>
      <c r="G45" s="1037"/>
      <c r="H45" s="1040">
        <f>+'5.4.2'!L45/'5.3.2'!L74/10</f>
        <v>6.5018713473942018</v>
      </c>
      <c r="I45" s="412"/>
      <c r="J45" s="3"/>
      <c r="K45" s="3"/>
      <c r="L45" s="3"/>
      <c r="M45" s="3"/>
      <c r="N45" s="3"/>
      <c r="O45" s="1126"/>
      <c r="P45" s="1047"/>
      <c r="Q45" s="1047"/>
      <c r="R45" s="1047"/>
      <c r="S45" s="1047"/>
      <c r="T45" s="1047"/>
      <c r="U45" s="1047"/>
      <c r="V45" s="1047"/>
      <c r="W45" s="1047"/>
      <c r="X45" s="1047"/>
    </row>
    <row r="46" spans="1:24" s="1" customFormat="1" ht="19.5" customHeight="1">
      <c r="A46" s="3"/>
      <c r="B46" s="3"/>
      <c r="C46" s="3"/>
      <c r="D46" s="875"/>
      <c r="E46" s="122"/>
      <c r="F46" s="875"/>
      <c r="G46" s="3"/>
      <c r="H46" s="875"/>
      <c r="I46" s="875"/>
      <c r="J46" s="3"/>
      <c r="K46" s="3"/>
      <c r="L46" s="3"/>
      <c r="M46" s="3"/>
      <c r="N46" s="3"/>
      <c r="O46" s="1126"/>
      <c r="P46" s="1047"/>
      <c r="Q46" s="1047"/>
      <c r="R46" s="1047"/>
      <c r="S46" s="1047"/>
      <c r="T46" s="1047"/>
      <c r="U46" s="1047"/>
      <c r="V46" s="1047"/>
      <c r="W46" s="1047"/>
      <c r="X46" s="1047"/>
    </row>
    <row r="47" spans="1:24" s="1" customFormat="1" ht="19.5" customHeight="1">
      <c r="A47" s="3"/>
      <c r="B47" s="3"/>
      <c r="C47" s="3"/>
      <c r="D47" s="3"/>
      <c r="E47" s="3"/>
      <c r="F47" s="3"/>
      <c r="G47" s="3"/>
      <c r="H47" s="875"/>
      <c r="I47" s="875"/>
      <c r="J47" s="3"/>
      <c r="K47" s="3"/>
      <c r="L47" s="3"/>
      <c r="M47" s="3"/>
      <c r="N47" s="3"/>
      <c r="O47" s="1126"/>
      <c r="P47" s="1047"/>
      <c r="Q47" s="1047"/>
      <c r="R47" s="1047"/>
      <c r="S47" s="1047"/>
      <c r="T47" s="1047"/>
      <c r="U47" s="1047"/>
      <c r="V47" s="1047"/>
      <c r="W47" s="1047"/>
      <c r="X47" s="1047"/>
    </row>
    <row r="48" spans="1:24" s="1" customFormat="1" ht="19.5" customHeight="1">
      <c r="A48" s="3"/>
      <c r="B48" s="8"/>
      <c r="C48" s="8"/>
      <c r="D48" s="8"/>
      <c r="E48" s="8"/>
      <c r="F48" s="8"/>
      <c r="G48" s="3"/>
      <c r="H48" s="3"/>
      <c r="I48" s="3"/>
      <c r="J48" s="3"/>
      <c r="K48" s="3"/>
      <c r="L48" s="3"/>
      <c r="M48" s="3"/>
      <c r="N48" s="3"/>
      <c r="O48" s="1126"/>
      <c r="P48" s="1047"/>
      <c r="Q48" s="1047"/>
      <c r="R48" s="1047"/>
      <c r="S48" s="1047"/>
      <c r="T48" s="1047"/>
      <c r="U48" s="1047"/>
      <c r="V48" s="1047"/>
      <c r="W48" s="1047"/>
      <c r="X48" s="1047"/>
    </row>
    <row r="49" spans="1:24" s="1" customFormat="1" ht="19.5" customHeight="1">
      <c r="A49" s="3"/>
      <c r="B49" s="777" t="s">
        <v>203</v>
      </c>
      <c r="C49" s="8"/>
      <c r="D49" s="8"/>
      <c r="E49" s="8"/>
      <c r="F49" s="8"/>
      <c r="G49" s="3"/>
      <c r="H49" s="3"/>
      <c r="I49" s="3"/>
      <c r="J49" s="3"/>
      <c r="K49" s="3"/>
      <c r="L49" s="3"/>
      <c r="M49" s="3"/>
      <c r="N49" s="3"/>
      <c r="O49" s="1126"/>
      <c r="P49" s="1047"/>
      <c r="Q49" s="1047"/>
      <c r="R49" s="1047"/>
      <c r="S49" s="1047"/>
      <c r="T49" s="1047"/>
      <c r="U49" s="1047"/>
      <c r="V49" s="1047"/>
      <c r="W49" s="1047"/>
      <c r="X49" s="1047"/>
    </row>
    <row r="50" spans="1:24" s="1" customFormat="1" ht="19.5" customHeight="1" thickBot="1">
      <c r="A50" s="3"/>
      <c r="B50" s="3"/>
      <c r="C50" s="3"/>
      <c r="D50" s="122"/>
      <c r="E50" s="3"/>
      <c r="F50" s="3"/>
      <c r="G50" s="3"/>
      <c r="H50" s="869"/>
      <c r="I50" s="869"/>
      <c r="J50" s="3"/>
      <c r="K50" s="3"/>
      <c r="L50" s="3"/>
      <c r="M50" s="3"/>
      <c r="N50" s="3"/>
      <c r="O50" s="1126"/>
      <c r="P50" s="1047"/>
      <c r="Q50" s="1047"/>
      <c r="R50" s="1047"/>
      <c r="S50" s="1047"/>
      <c r="T50" s="1047"/>
      <c r="U50" s="1047"/>
      <c r="V50" s="1047"/>
      <c r="W50" s="1047"/>
      <c r="X50" s="1047"/>
    </row>
    <row r="51" spans="1:24" s="1" customFormat="1" ht="19.5" customHeight="1">
      <c r="A51" s="3"/>
      <c r="B51" s="1775" t="s">
        <v>137</v>
      </c>
      <c r="C51" s="1794" t="s">
        <v>81</v>
      </c>
      <c r="D51" s="1836"/>
      <c r="E51" s="1836"/>
      <c r="F51" s="1836"/>
      <c r="G51" s="1836"/>
      <c r="H51" s="1837"/>
      <c r="I51" s="1585"/>
      <c r="J51" s="1832" t="s">
        <v>102</v>
      </c>
      <c r="K51" s="1782"/>
      <c r="L51" s="1782"/>
      <c r="M51" s="1833"/>
      <c r="N51" s="1827" t="s">
        <v>138</v>
      </c>
      <c r="O51" s="1126"/>
      <c r="P51" s="1047"/>
      <c r="Q51" s="1047"/>
      <c r="R51" s="1047"/>
      <c r="S51" s="1047"/>
      <c r="T51" s="1047"/>
      <c r="U51" s="1047"/>
      <c r="V51" s="1047"/>
      <c r="W51" s="1047"/>
      <c r="X51" s="1047"/>
    </row>
    <row r="52" spans="1:24" s="1" customFormat="1" ht="19.5" customHeight="1">
      <c r="A52" s="3"/>
      <c r="B52" s="1776"/>
      <c r="C52" s="1838" t="s">
        <v>83</v>
      </c>
      <c r="D52" s="1830" t="s">
        <v>44</v>
      </c>
      <c r="E52" s="1830" t="s">
        <v>45</v>
      </c>
      <c r="F52" s="1830" t="s">
        <v>46</v>
      </c>
      <c r="G52" s="1830" t="s">
        <v>47</v>
      </c>
      <c r="H52" s="1586" t="s">
        <v>190</v>
      </c>
      <c r="I52" s="1830" t="s">
        <v>44</v>
      </c>
      <c r="J52" s="1830" t="s">
        <v>45</v>
      </c>
      <c r="K52" s="1830" t="s">
        <v>46</v>
      </c>
      <c r="L52" s="1830" t="s">
        <v>47</v>
      </c>
      <c r="M52" s="1586" t="s">
        <v>190</v>
      </c>
      <c r="N52" s="1828"/>
      <c r="O52" s="1126"/>
      <c r="P52" s="1047"/>
      <c r="Q52" s="1047"/>
      <c r="R52" s="1047"/>
      <c r="S52" s="1047"/>
      <c r="T52" s="1047"/>
      <c r="U52" s="1047"/>
      <c r="V52" s="1047"/>
      <c r="W52" s="1047"/>
      <c r="X52" s="1047"/>
    </row>
    <row r="53" spans="1:24" s="1" customFormat="1" ht="19.5" customHeight="1" thickBot="1">
      <c r="A53" s="3"/>
      <c r="B53" s="1777"/>
      <c r="C53" s="1835"/>
      <c r="D53" s="1831"/>
      <c r="E53" s="1831"/>
      <c r="F53" s="1831"/>
      <c r="G53" s="1831"/>
      <c r="H53" s="1587" t="s">
        <v>191</v>
      </c>
      <c r="I53" s="1831"/>
      <c r="J53" s="1831"/>
      <c r="K53" s="1831"/>
      <c r="L53" s="1831"/>
      <c r="M53" s="1587" t="s">
        <v>192</v>
      </c>
      <c r="N53" s="1829"/>
      <c r="O53" s="1126"/>
      <c r="P53" s="1047"/>
      <c r="Q53" s="1047"/>
      <c r="R53" s="1047"/>
      <c r="S53" s="1047"/>
      <c r="T53" s="1047"/>
      <c r="U53" s="1047"/>
      <c r="V53" s="1047"/>
      <c r="W53" s="1047"/>
      <c r="X53" s="1047"/>
    </row>
    <row r="54" spans="1:24" s="1" customFormat="1" ht="19.5" customHeight="1">
      <c r="A54" s="3"/>
      <c r="B54" s="130">
        <v>1</v>
      </c>
      <c r="C54" s="115" t="s">
        <v>86</v>
      </c>
      <c r="D54" s="176">
        <f>+'5.4.2'!D52/'5.3.2'!D85/10</f>
        <v>6.2571861119606584</v>
      </c>
      <c r="E54" s="177">
        <f>+'5.4.2'!F52/'5.3.2'!F85/10</f>
        <v>6.8736081789389107</v>
      </c>
      <c r="F54" s="177">
        <f>+'5.4.2'!H52/'5.3.2'!H85/10</f>
        <v>7.6082284524735826</v>
      </c>
      <c r="G54" s="177">
        <f>+'5.4.2'!J52/'5.3.2'!J85/10</f>
        <v>11.67480848036031</v>
      </c>
      <c r="H54" s="413">
        <f>+'5.4.2'!L52/'5.3.2'!L85/10</f>
        <v>6.7561026069990744</v>
      </c>
      <c r="I54" s="371">
        <f>+'5.4.2'!M52/'5.3.2'!M85/10</f>
        <v>12.647314783715462</v>
      </c>
      <c r="J54" s="177">
        <f>+'5.4.2'!O52/'5.3.2'!O85/10</f>
        <v>12.031805702033795</v>
      </c>
      <c r="K54" s="177">
        <f>+'5.4.2'!Q52/'5.3.2'!Q85/10</f>
        <v>13.545358789482936</v>
      </c>
      <c r="L54" s="177">
        <f>+'5.4.2'!S52/'5.3.2'!S85/10</f>
        <v>20.005391324844972</v>
      </c>
      <c r="M54" s="178">
        <f>+'5.4.2'!U52/'5.3.2'!U85/10</f>
        <v>18.75464866787744</v>
      </c>
      <c r="N54" s="366">
        <f>+'5.4.2'!V52/'5.3.2'!V85/10</f>
        <v>11.298752562479386</v>
      </c>
      <c r="O54" s="1126"/>
      <c r="P54" s="1047"/>
      <c r="Q54" s="1047"/>
      <c r="R54" s="1047"/>
      <c r="S54" s="1047"/>
      <c r="T54" s="1047"/>
      <c r="U54" s="1047"/>
      <c r="V54" s="1047"/>
      <c r="W54" s="1047"/>
      <c r="X54" s="1047"/>
    </row>
    <row r="55" spans="1:24" s="1" customFormat="1" ht="19.5" customHeight="1">
      <c r="A55" s="3"/>
      <c r="B55" s="130">
        <v>2</v>
      </c>
      <c r="C55" s="115" t="s">
        <v>87</v>
      </c>
      <c r="D55" s="176">
        <f>+'5.4.2'!D53/'5.3.2'!D86/10</f>
        <v>6.3716217017881416</v>
      </c>
      <c r="E55" s="177">
        <f>+'5.4.2'!F53/'5.3.2'!F86/10</f>
        <v>6.9041426103795374</v>
      </c>
      <c r="F55" s="177">
        <f>+'5.4.2'!H53/'5.3.2'!H86/10</f>
        <v>7.6995528993377604</v>
      </c>
      <c r="G55" s="177">
        <f>+'5.4.2'!J53/'5.3.2'!J86/10</f>
        <v>12.079954524296559</v>
      </c>
      <c r="H55" s="413">
        <f>+'5.4.2'!L53/'5.3.2'!L86/10</f>
        <v>6.8580377651765092</v>
      </c>
      <c r="I55" s="371">
        <f>+'5.4.2'!M53/'5.3.2'!M86/10</f>
        <v>13.248331802403721</v>
      </c>
      <c r="J55" s="177">
        <f>+'5.4.2'!O53/'5.3.2'!O86/10</f>
        <v>13.189937962828612</v>
      </c>
      <c r="K55" s="177">
        <f>+'5.4.2'!Q53/'5.3.2'!Q86/10</f>
        <v>13.731602450517769</v>
      </c>
      <c r="L55" s="177">
        <f>+'5.4.2'!S53/'5.3.2'!S86/10</f>
        <v>19.884029058294249</v>
      </c>
      <c r="M55" s="178">
        <f>+'5.4.2'!U53/'5.3.2'!U86/10</f>
        <v>18.674341460844666</v>
      </c>
      <c r="N55" s="366">
        <f>+'5.4.2'!V53/'5.3.2'!V86/10</f>
        <v>11.468199311567375</v>
      </c>
      <c r="O55" s="1126"/>
      <c r="P55" s="1047"/>
      <c r="Q55" s="1047"/>
      <c r="R55" s="1047"/>
      <c r="S55" s="1047"/>
      <c r="T55" s="1047"/>
      <c r="U55" s="1047"/>
      <c r="V55" s="1047"/>
      <c r="W55" s="1047"/>
      <c r="X55" s="1047"/>
    </row>
    <row r="56" spans="1:24" s="1" customFormat="1" ht="19.5" customHeight="1">
      <c r="A56" s="3"/>
      <c r="B56" s="130">
        <v>3</v>
      </c>
      <c r="C56" s="115" t="s">
        <v>88</v>
      </c>
      <c r="D56" s="176">
        <f>+'5.4.2'!D54/'5.3.2'!D87/10</f>
        <v>6.0497185732869685</v>
      </c>
      <c r="E56" s="177">
        <f>+'5.4.2'!F54/'5.3.2'!F87/10</f>
        <v>6.8954751100217084</v>
      </c>
      <c r="F56" s="177">
        <f>+'5.4.2'!H54/'5.3.2'!H87/10</f>
        <v>7.2624372852871746</v>
      </c>
      <c r="G56" s="177">
        <f>+'5.4.2'!J54/'5.3.2'!J87/10</f>
        <v>11.715511015433473</v>
      </c>
      <c r="H56" s="413">
        <f>+'5.4.2'!L54/'5.3.2'!L87/10</f>
        <v>6.5306822649164076</v>
      </c>
      <c r="I56" s="371">
        <f>+'5.4.2'!M54/'5.3.2'!M87/10</f>
        <v>11.942273644623477</v>
      </c>
      <c r="J56" s="177">
        <f>+'5.4.2'!O54/'5.3.2'!O87/10</f>
        <v>13.562383037131147</v>
      </c>
      <c r="K56" s="177">
        <f>+'5.4.2'!Q54/'5.3.2'!Q87/10</f>
        <v>13.61634108571613</v>
      </c>
      <c r="L56" s="177">
        <f>+'5.4.2'!S54/'5.3.2'!S87/10</f>
        <v>19.639340227935033</v>
      </c>
      <c r="M56" s="178">
        <f>+'5.4.2'!U54/'5.3.2'!U87/10</f>
        <v>18.491804502500536</v>
      </c>
      <c r="N56" s="366">
        <f>+'5.4.2'!V54/'5.3.2'!V87/10</f>
        <v>11.06394056054142</v>
      </c>
      <c r="O56" s="1126"/>
      <c r="P56" s="1047"/>
      <c r="Q56" s="1047"/>
      <c r="R56" s="1047"/>
      <c r="S56" s="1047"/>
      <c r="T56" s="1047"/>
      <c r="U56" s="1047"/>
      <c r="V56" s="1047"/>
      <c r="W56" s="1047"/>
      <c r="X56" s="1047"/>
    </row>
    <row r="57" spans="1:24" s="1" customFormat="1" ht="19.5" customHeight="1">
      <c r="A57" s="3"/>
      <c r="B57" s="130">
        <v>4</v>
      </c>
      <c r="C57" s="115" t="s">
        <v>89</v>
      </c>
      <c r="D57" s="176">
        <f>+'5.4.2'!D55/'5.3.2'!D88/10</f>
        <v>6.3271909505025601</v>
      </c>
      <c r="E57" s="177">
        <f>+'5.4.2'!F55/'5.3.2'!F88/10</f>
        <v>7.1259666934767081</v>
      </c>
      <c r="F57" s="177">
        <f>+'5.4.2'!H55/'5.3.2'!H88/10</f>
        <v>7.7003944988786035</v>
      </c>
      <c r="G57" s="177">
        <f>+'5.4.2'!J55/'5.3.2'!J88/10</f>
        <v>12.382034354519512</v>
      </c>
      <c r="H57" s="413">
        <f>+'5.4.2'!L55/'5.3.2'!L88/10</f>
        <v>6.8450318761285285</v>
      </c>
      <c r="I57" s="371">
        <f>+'5.4.2'!M55/'5.3.2'!M88/10</f>
        <v>12.472941311913848</v>
      </c>
      <c r="J57" s="177">
        <f>+'5.4.2'!O55/'5.3.2'!O88/10</f>
        <v>12.378514320685644</v>
      </c>
      <c r="K57" s="177">
        <f>+'5.4.2'!Q55/'5.3.2'!Q88/10</f>
        <v>13.622797970651638</v>
      </c>
      <c r="L57" s="177">
        <f>+'5.4.2'!S55/'5.3.2'!S88/10</f>
        <v>19.716796059359954</v>
      </c>
      <c r="M57" s="178">
        <f>+'5.4.2'!U55/'5.3.2'!U88/10</f>
        <v>18.567056841101209</v>
      </c>
      <c r="N57" s="366">
        <f>+'5.4.2'!V55/'5.3.2'!V88/10</f>
        <v>11.422492200880441</v>
      </c>
      <c r="O57" s="1126"/>
      <c r="P57" s="1047"/>
      <c r="Q57" s="1047"/>
      <c r="R57" s="1047"/>
      <c r="S57" s="1047"/>
      <c r="T57" s="1047"/>
      <c r="U57" s="1047"/>
      <c r="V57" s="1047"/>
      <c r="W57" s="1047"/>
      <c r="X57" s="1047"/>
    </row>
    <row r="58" spans="1:24" s="1" customFormat="1" ht="19.5" customHeight="1">
      <c r="A58" s="3"/>
      <c r="B58" s="130">
        <v>5</v>
      </c>
      <c r="C58" s="115" t="s">
        <v>90</v>
      </c>
      <c r="D58" s="176">
        <f>+'5.4.2'!D56/'5.3.2'!D89/10</f>
        <v>6.0183811110024417</v>
      </c>
      <c r="E58" s="177">
        <f>+'5.4.2'!F56/'5.3.2'!F89/10</f>
        <v>6.6972351433135344</v>
      </c>
      <c r="F58" s="177">
        <f>+'5.4.2'!H56/'5.3.2'!H89/10</f>
        <v>7.5612821325263795</v>
      </c>
      <c r="G58" s="177">
        <f>+'5.4.2'!J56/'5.3.2'!J89/10</f>
        <v>12.757654983615357</v>
      </c>
      <c r="H58" s="413">
        <f>+'5.4.2'!L56/'5.3.2'!L89/10</f>
        <v>6.5865059375640218</v>
      </c>
      <c r="I58" s="371">
        <f>+'5.4.2'!M56/'5.3.2'!M89/10</f>
        <v>10.941615389938413</v>
      </c>
      <c r="J58" s="177">
        <f>+'5.4.2'!O56/'5.3.2'!O89/10</f>
        <v>11.20192368937982</v>
      </c>
      <c r="K58" s="177">
        <f>+'5.4.2'!Q56/'5.3.2'!Q89/10</f>
        <v>13.378844772472997</v>
      </c>
      <c r="L58" s="177">
        <f>+'5.4.2'!S56/'5.3.2'!S89/10</f>
        <v>19.481183439737585</v>
      </c>
      <c r="M58" s="178">
        <f>+'5.4.2'!U56/'5.3.2'!U89/10</f>
        <v>18.341350507941112</v>
      </c>
      <c r="N58" s="366">
        <f>+'5.4.2'!V56/'5.3.2'!V89/10</f>
        <v>10.925711820702062</v>
      </c>
      <c r="O58" s="1126"/>
      <c r="P58" s="1047"/>
      <c r="Q58" s="1047"/>
      <c r="R58" s="1047"/>
      <c r="S58" s="1047"/>
      <c r="T58" s="1047"/>
      <c r="U58" s="1047"/>
      <c r="V58" s="1047"/>
      <c r="W58" s="1047"/>
      <c r="X58" s="1047"/>
    </row>
    <row r="59" spans="1:24" s="1" customFormat="1" ht="19.5" customHeight="1" thickBot="1">
      <c r="A59" s="3"/>
      <c r="B59" s="130">
        <v>6</v>
      </c>
      <c r="C59" s="115" t="s">
        <v>91</v>
      </c>
      <c r="D59" s="176">
        <f>+'5.4.2'!D57/'5.3.2'!D90/10</f>
        <v>6.0245208275916511</v>
      </c>
      <c r="E59" s="177">
        <f>+'5.4.2'!F57/'5.3.2'!F90/10</f>
        <v>6.8313709303647574</v>
      </c>
      <c r="F59" s="177">
        <f>+'5.4.2'!H57/'5.3.2'!H90/10</f>
        <v>7.4238845768426076</v>
      </c>
      <c r="G59" s="177">
        <f>+'5.4.2'!J57/'5.3.2'!J90/10</f>
        <v>12.021247193128932</v>
      </c>
      <c r="H59" s="413">
        <f>+'5.4.2'!L57/'5.3.2'!L90/10</f>
        <v>6.5374257638212869</v>
      </c>
      <c r="I59" s="371">
        <f>+'5.4.2'!M57/'5.3.2'!M90/10</f>
        <v>10.341124603148625</v>
      </c>
      <c r="J59" s="177">
        <f>+'5.4.2'!O57/'5.3.2'!O90/10</f>
        <v>10.543297568759899</v>
      </c>
      <c r="K59" s="177">
        <f>+'5.4.2'!Q57/'5.3.2'!Q90/10</f>
        <v>13.017425510326031</v>
      </c>
      <c r="L59" s="177">
        <f>+'5.4.2'!S57/'5.3.2'!S90/10</f>
        <v>18.931038392844606</v>
      </c>
      <c r="M59" s="178">
        <f>+'5.4.2'!U57/'5.3.2'!U90/10</f>
        <v>17.8163990726759</v>
      </c>
      <c r="N59" s="366">
        <f>+'5.4.2'!V57/'5.3.2'!V90/10</f>
        <v>10.642108954284193</v>
      </c>
      <c r="O59" s="1126"/>
      <c r="P59" s="1047"/>
      <c r="Q59" s="1047"/>
      <c r="R59" s="1047"/>
      <c r="S59" s="1047"/>
      <c r="T59" s="1047"/>
      <c r="U59" s="1047"/>
      <c r="V59" s="1047"/>
      <c r="W59" s="1047"/>
      <c r="X59" s="1047"/>
    </row>
    <row r="60" spans="1:24" s="1" customFormat="1" ht="19.5" customHeight="1" thickTop="1">
      <c r="A60" s="3"/>
      <c r="B60" s="1588" t="s">
        <v>92</v>
      </c>
      <c r="C60" s="1589"/>
      <c r="D60" s="179">
        <f>+'5.4.2'!D58/'5.3.2'!D91/10</f>
        <v>6.1701061382410094</v>
      </c>
      <c r="E60" s="180">
        <f>+'5.4.2'!F58/'5.3.2'!F91/10</f>
        <v>6.8850317797790623</v>
      </c>
      <c r="F60" s="180">
        <f>+'5.4.2'!H58/'5.3.2'!H91/10</f>
        <v>7.5379746425668941</v>
      </c>
      <c r="G60" s="180">
        <f>+'5.4.2'!J58/'5.3.2'!J91/10</f>
        <v>12.128794026716161</v>
      </c>
      <c r="H60" s="414">
        <f>+'5.4.2'!L58/'5.3.2'!L91/10</f>
        <v>6.6814854300249689</v>
      </c>
      <c r="I60" s="372">
        <f>+'5.4.2'!M58/'5.3.2'!M91/10</f>
        <v>11.789715837437042</v>
      </c>
      <c r="J60" s="180">
        <f>+'5.4.2'!O58/'5.3.2'!O91/10</f>
        <v>12.042651519880335</v>
      </c>
      <c r="K60" s="180">
        <f>+'5.4.2'!Q58/'5.3.2'!Q91/10</f>
        <v>13.491476825487117</v>
      </c>
      <c r="L60" s="180">
        <f>+'5.4.2'!S58/'5.3.2'!S91/10</f>
        <v>19.613862163628493</v>
      </c>
      <c r="M60" s="415">
        <f>+'5.4.2'!U58/'5.3.2'!U91/10</f>
        <v>18.445702801104069</v>
      </c>
      <c r="N60" s="367">
        <f>+'5.4.2'!V58/'5.3.2'!V91/10</f>
        <v>11.133279444844531</v>
      </c>
      <c r="O60" s="1126"/>
      <c r="P60" s="1047"/>
      <c r="Q60" s="1047"/>
      <c r="R60" s="1047"/>
      <c r="S60" s="1047"/>
      <c r="T60" s="1047"/>
      <c r="U60" s="1047"/>
      <c r="V60" s="1047"/>
      <c r="W60" s="1047"/>
      <c r="X60" s="1047"/>
    </row>
    <row r="61" spans="1:24" s="1" customFormat="1" ht="19.5" customHeight="1">
      <c r="A61" s="3"/>
      <c r="B61" s="130"/>
      <c r="C61" s="13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368"/>
      <c r="O61" s="1126"/>
      <c r="P61" s="1047"/>
      <c r="Q61" s="1047"/>
      <c r="R61" s="1047"/>
      <c r="S61" s="1047"/>
      <c r="T61" s="1047"/>
      <c r="U61" s="1047"/>
      <c r="V61" s="1047"/>
      <c r="W61" s="1047"/>
      <c r="X61" s="1047"/>
    </row>
    <row r="62" spans="1:24" s="1" customFormat="1" ht="19.5" customHeight="1">
      <c r="A62" s="3"/>
      <c r="B62" s="167">
        <v>7</v>
      </c>
      <c r="C62" s="115" t="s">
        <v>93</v>
      </c>
      <c r="D62" s="176">
        <f>+'5.4.2'!D60/'5.3.2'!D93/10</f>
        <v>5.9890549512030695</v>
      </c>
      <c r="E62" s="183">
        <f>+'5.4.2'!F60/'5.3.2'!F93/10</f>
        <v>6.8620005773932222</v>
      </c>
      <c r="F62" s="183">
        <f>+'5.4.2'!H60/'5.3.2'!H93/10</f>
        <v>7.3941048047916258</v>
      </c>
      <c r="G62" s="183">
        <f>+'5.4.2'!J60/'5.3.2'!J93/10</f>
        <v>12.202735410540452</v>
      </c>
      <c r="H62" s="416">
        <f>+'5.4.2'!L60/'5.3.2'!L93/10</f>
        <v>6.4880149079191058</v>
      </c>
      <c r="I62" s="373">
        <f>+'5.4.2'!M60/'5.3.2'!M93/10</f>
        <v>9.993367881995491</v>
      </c>
      <c r="J62" s="183">
        <f>+'5.4.2'!O60/'5.3.2'!O93/10</f>
        <v>10.979293545774448</v>
      </c>
      <c r="K62" s="183">
        <f>+'5.4.2'!Q60/'5.3.2'!Q93/10</f>
        <v>13.273949529433477</v>
      </c>
      <c r="L62" s="183">
        <f>+'5.4.2'!S60/'5.3.2'!S93/10</f>
        <v>18.89429535476442</v>
      </c>
      <c r="M62" s="178">
        <f>+'5.4.2'!U60/'5.3.2'!U93/10</f>
        <v>17.858249418146219</v>
      </c>
      <c r="N62" s="366">
        <f>+'5.4.2'!V60/'5.3.2'!V93/10</f>
        <v>10.56697687150435</v>
      </c>
      <c r="O62" s="1126"/>
      <c r="P62" s="1047"/>
      <c r="Q62" s="1047"/>
      <c r="R62" s="1047"/>
      <c r="S62" s="1047"/>
      <c r="T62" s="1047"/>
      <c r="U62" s="1047"/>
      <c r="V62" s="1047"/>
      <c r="W62" s="1047"/>
      <c r="X62" s="1047"/>
    </row>
    <row r="63" spans="1:24" s="1" customFormat="1" ht="19.5" customHeight="1">
      <c r="A63" s="3"/>
      <c r="B63" s="130">
        <v>8</v>
      </c>
      <c r="C63" s="115" t="s">
        <v>94</v>
      </c>
      <c r="D63" s="176">
        <f>+'5.4.2'!D61/'5.3.2'!D94/10</f>
        <v>5.9137087225171054</v>
      </c>
      <c r="E63" s="177">
        <f>+'5.4.2'!F61/'5.3.2'!F94/10</f>
        <v>6.6491390238787904</v>
      </c>
      <c r="F63" s="177">
        <f>+'5.4.2'!H61/'5.3.2'!H94/10</f>
        <v>7.2878735979869047</v>
      </c>
      <c r="G63" s="177">
        <f>+'5.4.2'!J61/'5.3.2'!J94/10</f>
        <v>11.999693288512809</v>
      </c>
      <c r="H63" s="413">
        <f>+'5.4.2'!L61/'5.3.2'!L94/10</f>
        <v>6.3987363642688466</v>
      </c>
      <c r="I63" s="390">
        <f>+'5.4.2'!M61/'5.3.2'!M94/10</f>
        <v>9.8054815755147668</v>
      </c>
      <c r="J63" s="177">
        <f>+'5.4.2'!O61/'5.3.2'!O94/10</f>
        <v>10.517553368639394</v>
      </c>
      <c r="K63" s="177">
        <f>+'5.4.2'!Q61/'5.3.2'!Q94/10</f>
        <v>13.085007878791137</v>
      </c>
      <c r="L63" s="177">
        <f>+'5.4.2'!S61/'5.3.2'!S94/10</f>
        <v>18.519849089616354</v>
      </c>
      <c r="M63" s="178">
        <f>+'5.4.2'!U61/'5.3.2'!U94/10</f>
        <v>17.515470982107161</v>
      </c>
      <c r="N63" s="366">
        <f>+'5.4.2'!V61/'5.3.2'!V94/10</f>
        <v>10.405438953069279</v>
      </c>
      <c r="O63" s="1126"/>
      <c r="P63" s="1047"/>
      <c r="Q63" s="1047"/>
      <c r="R63" s="1047"/>
      <c r="S63" s="1047"/>
      <c r="T63" s="1047"/>
      <c r="U63" s="1047"/>
      <c r="V63" s="1047"/>
      <c r="W63" s="1047"/>
      <c r="X63" s="1047"/>
    </row>
    <row r="64" spans="1:24" s="1" customFormat="1" ht="19.5" customHeight="1">
      <c r="A64" s="3"/>
      <c r="B64" s="130">
        <v>9</v>
      </c>
      <c r="C64" s="115" t="s">
        <v>169</v>
      </c>
      <c r="D64" s="176">
        <f>+'5.4.2'!D62/'5.3.2'!D95/10</f>
        <v>6.0411949873583506</v>
      </c>
      <c r="E64" s="177">
        <f>+'5.4.2'!F62/'5.3.2'!F95/10</f>
        <v>6.7895127734087364</v>
      </c>
      <c r="F64" s="177">
        <f>+'5.4.2'!H62/'5.3.2'!H95/10</f>
        <v>7.3363863089345172</v>
      </c>
      <c r="G64" s="177">
        <f>+'5.4.2'!J62/'5.3.2'!J95/10</f>
        <v>12.112076942569466</v>
      </c>
      <c r="H64" s="413">
        <f>+'5.4.2'!L62/'5.3.2'!L95/10</f>
        <v>6.5034220185902827</v>
      </c>
      <c r="I64" s="390">
        <f>+'5.4.2'!M62/'5.3.2'!M95/10</f>
        <v>9.7999433921565213</v>
      </c>
      <c r="J64" s="177">
        <f>+'5.4.2'!O62/'5.3.2'!O95/10</f>
        <v>11.426269513977221</v>
      </c>
      <c r="K64" s="177">
        <f>+'5.4.2'!Q62/'5.3.2'!Q95/10</f>
        <v>12.807050035691086</v>
      </c>
      <c r="L64" s="177">
        <f>+'5.4.2'!S62/'5.3.2'!S95/10</f>
        <v>18.584756547296667</v>
      </c>
      <c r="M64" s="178">
        <f>+'5.4.2'!U62/'5.3.2'!U95/10</f>
        <v>17.493545364537294</v>
      </c>
      <c r="N64" s="366">
        <f>+'5.4.2'!V62/'5.3.2'!V95/10</f>
        <v>10.524007692828475</v>
      </c>
      <c r="O64" s="1126"/>
      <c r="P64" s="1047"/>
      <c r="Q64" s="1047"/>
      <c r="R64" s="1047"/>
      <c r="S64" s="1047"/>
      <c r="T64" s="1047"/>
      <c r="U64" s="1047"/>
      <c r="V64" s="1047"/>
      <c r="W64" s="1047"/>
      <c r="X64" s="1047"/>
    </row>
    <row r="65" spans="1:24" s="1" customFormat="1" ht="19.5" customHeight="1">
      <c r="A65" s="3"/>
      <c r="B65" s="130">
        <v>10</v>
      </c>
      <c r="C65" s="115" t="s">
        <v>96</v>
      </c>
      <c r="D65" s="176">
        <f>+'5.4.2'!D63/'5.3.2'!D96/10</f>
        <v>6.1916226963982011</v>
      </c>
      <c r="E65" s="177">
        <f>+'5.4.2'!F63/'5.3.2'!F96/10</f>
        <v>6.8820515152597919</v>
      </c>
      <c r="F65" s="177">
        <f>+'5.4.2'!H63/'5.3.2'!H96/10</f>
        <v>7.4694949862936166</v>
      </c>
      <c r="G65" s="177">
        <f>+'5.4.2'!J63/'5.3.2'!J96/10</f>
        <v>11.574480795836655</v>
      </c>
      <c r="H65" s="413">
        <f>+'5.4.2'!L63/'5.3.2'!L96/10</f>
        <v>6.6524531991529781</v>
      </c>
      <c r="I65" s="390">
        <f>+'5.4.2'!M63/'5.3.2'!M96/10</f>
        <v>9.9950758930882362</v>
      </c>
      <c r="J65" s="177">
        <f>+'5.4.2'!O63/'5.3.2'!O96/10</f>
        <v>12.670400955937755</v>
      </c>
      <c r="K65" s="177">
        <f>+'5.4.2'!Q63/'5.3.2'!Q96/10</f>
        <v>13.163379998580174</v>
      </c>
      <c r="L65" s="177">
        <f>+'5.4.2'!S63/'5.3.2'!S96/10</f>
        <v>19.101064410575308</v>
      </c>
      <c r="M65" s="178">
        <f>+'5.4.2'!U63/'5.3.2'!U96/10</f>
        <v>17.983975665407179</v>
      </c>
      <c r="N65" s="366">
        <f>+'5.4.2'!V63/'5.3.2'!V96/10</f>
        <v>10.740037883428142</v>
      </c>
      <c r="O65" s="1126"/>
      <c r="P65" s="1047"/>
      <c r="Q65" s="1047"/>
      <c r="R65" s="1047"/>
      <c r="S65" s="1047"/>
      <c r="T65" s="1047"/>
      <c r="U65" s="1047"/>
      <c r="V65" s="1047"/>
      <c r="W65" s="1047"/>
      <c r="X65" s="1047"/>
    </row>
    <row r="66" spans="1:24" s="1" customFormat="1" ht="19.5" customHeight="1">
      <c r="A66" s="3"/>
      <c r="B66" s="130">
        <v>11</v>
      </c>
      <c r="C66" s="115" t="s">
        <v>97</v>
      </c>
      <c r="D66" s="176">
        <f>+'5.4.2'!D64/'5.3.2'!D97/10</f>
        <v>6.4741056127382111</v>
      </c>
      <c r="E66" s="177">
        <f>+'5.4.2'!F64/'5.3.2'!F97/10</f>
        <v>7.1021073536206192</v>
      </c>
      <c r="F66" s="177">
        <f>+'5.4.2'!H64/'5.3.2'!H97/10</f>
        <v>7.5262332786439119</v>
      </c>
      <c r="G66" s="177">
        <f>+'5.4.2'!J64/'5.3.2'!J97/10</f>
        <v>12.179676001239219</v>
      </c>
      <c r="H66" s="413">
        <f>+'5.4.2'!L64/'5.3.2'!L97/10</f>
        <v>6.8619271626563529</v>
      </c>
      <c r="I66" s="390">
        <f>+'5.4.2'!M64/'5.3.2'!M97/10</f>
        <v>11.274397273612465</v>
      </c>
      <c r="J66" s="177">
        <f>+'5.4.2'!O64/'5.3.2'!O97/10</f>
        <v>11.650076931841358</v>
      </c>
      <c r="K66" s="177">
        <f>+'5.4.2'!Q64/'5.3.2'!Q97/10</f>
        <v>13.956245892203679</v>
      </c>
      <c r="L66" s="177">
        <f>+'5.4.2'!S64/'5.3.2'!S97/10</f>
        <v>19.41437561611928</v>
      </c>
      <c r="M66" s="178">
        <f>+'5.4.2'!U64/'5.3.2'!U97/10</f>
        <v>18.38194848094961</v>
      </c>
      <c r="N66" s="366">
        <f>+'5.4.2'!V64/'5.3.2'!V97/10</f>
        <v>11.016946360341477</v>
      </c>
      <c r="O66" s="1126"/>
      <c r="P66" s="1047"/>
      <c r="Q66" s="1047"/>
      <c r="R66" s="1047"/>
      <c r="S66" s="1047"/>
      <c r="T66" s="1047"/>
      <c r="U66" s="1047"/>
      <c r="V66" s="1047"/>
      <c r="W66" s="1047"/>
      <c r="X66" s="1047"/>
    </row>
    <row r="67" spans="1:24" s="1" customFormat="1" ht="19.5" customHeight="1" thickBot="1">
      <c r="A67" s="3"/>
      <c r="B67" s="130">
        <v>12</v>
      </c>
      <c r="C67" s="115" t="s">
        <v>98</v>
      </c>
      <c r="D67" s="176">
        <f>+'5.4.2'!D65/'5.3.2'!D98/10</f>
        <v>6.1008395853257582</v>
      </c>
      <c r="E67" s="177">
        <f>+'5.4.2'!F65/'5.3.2'!F98/10</f>
        <v>6.8117853100648258</v>
      </c>
      <c r="F67" s="177">
        <f>+'5.4.2'!H65/'5.3.2'!H98/10</f>
        <v>7.7281433241612465</v>
      </c>
      <c r="G67" s="177">
        <f>+'5.4.2'!J65/'5.3.2'!J98/10</f>
        <v>12.076615624115254</v>
      </c>
      <c r="H67" s="413">
        <f>+'5.4.2'!L65/'5.3.2'!L98/10</f>
        <v>6.677083123601534</v>
      </c>
      <c r="I67" s="371">
        <f>+'5.4.2'!M65/'5.3.2'!M98/10</f>
        <v>10.829970783050541</v>
      </c>
      <c r="J67" s="177">
        <f>+'5.4.2'!O65/'5.3.2'!O98/10</f>
        <v>11.56989424214442</v>
      </c>
      <c r="K67" s="177">
        <f>+'5.4.2'!Q65/'5.3.2'!Q98/10</f>
        <v>14.255876951847341</v>
      </c>
      <c r="L67" s="177">
        <f>+'5.4.2'!S65/'5.3.2'!S98/10</f>
        <v>19.93004122112081</v>
      </c>
      <c r="M67" s="178">
        <f>+'5.4.2'!U65/'5.3.2'!U98/10</f>
        <v>18.858945099135337</v>
      </c>
      <c r="N67" s="366">
        <f>+'5.4.2'!V65/'5.3.2'!V98/10</f>
        <v>11.063526110620369</v>
      </c>
      <c r="O67" s="1126"/>
      <c r="P67" s="1047"/>
      <c r="Q67" s="1047"/>
      <c r="R67" s="1047"/>
      <c r="S67" s="1047"/>
      <c r="T67" s="1047"/>
      <c r="U67" s="1047"/>
      <c r="V67" s="1047"/>
      <c r="W67" s="1047"/>
      <c r="X67" s="1047"/>
    </row>
    <row r="68" spans="1:24" s="1" customFormat="1" ht="19.5" customHeight="1" thickTop="1" thickBot="1">
      <c r="A68" s="3"/>
      <c r="B68" s="1590" t="s">
        <v>99</v>
      </c>
      <c r="C68" s="1591"/>
      <c r="D68" s="184">
        <f>+'5.4.2'!D66/'5.3.2'!D99/10</f>
        <v>6.1190051362546134</v>
      </c>
      <c r="E68" s="185">
        <f>+'5.4.2'!F66/'5.3.2'!F99/10</f>
        <v>6.8493074390631508</v>
      </c>
      <c r="F68" s="185">
        <f>+'5.4.2'!H66/'5.3.2'!H99/10</f>
        <v>7.4619132994463744</v>
      </c>
      <c r="G68" s="185">
        <f>+'5.4.2'!J66/'5.3.2'!J99/10</f>
        <v>12.017243803052775</v>
      </c>
      <c r="H68" s="417">
        <f>+'5.4.2'!L66/'5.3.2'!L99/10</f>
        <v>6.599146794425101</v>
      </c>
      <c r="I68" s="374">
        <f>+'5.4.2'!M66/'5.3.2'!M99/10</f>
        <v>10.263938493700831</v>
      </c>
      <c r="J68" s="185">
        <f>+'5.4.2'!O66/'5.3.2'!O99/10</f>
        <v>11.426357892002098</v>
      </c>
      <c r="K68" s="185">
        <f>+'5.4.2'!Q66/'5.3.2'!Q99/10</f>
        <v>13.432459436726168</v>
      </c>
      <c r="L68" s="185">
        <f>+'5.4.2'!S66/'5.3.2'!S99/10</f>
        <v>19.081413856314594</v>
      </c>
      <c r="M68" s="418">
        <f>+'5.4.2'!U66/'5.3.2'!U99/10</f>
        <v>18.022918146039572</v>
      </c>
      <c r="N68" s="369">
        <f>+'5.4.2'!V66/'5.3.2'!V99/10</f>
        <v>10.723975766088165</v>
      </c>
      <c r="O68" s="1126"/>
      <c r="P68" s="1047"/>
      <c r="Q68" s="1047"/>
      <c r="R68" s="1047"/>
      <c r="S68" s="1047"/>
      <c r="T68" s="1047"/>
      <c r="U68" s="1047"/>
      <c r="V68" s="1047"/>
      <c r="W68" s="1047"/>
      <c r="X68" s="1047"/>
    </row>
    <row r="69" spans="1:24" s="1" customFormat="1" ht="19.5" customHeight="1" thickBot="1">
      <c r="A69" s="3"/>
      <c r="C69" s="3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126"/>
      <c r="P69" s="1047"/>
      <c r="Q69" s="1047"/>
      <c r="R69" s="1047"/>
      <c r="S69" s="1047"/>
      <c r="T69" s="1047"/>
      <c r="U69" s="1047"/>
      <c r="V69" s="1047"/>
      <c r="W69" s="1047"/>
      <c r="X69" s="1047"/>
    </row>
    <row r="70" spans="1:24" s="1" customFormat="1" ht="19.5" customHeight="1" thickBot="1">
      <c r="A70" s="3"/>
      <c r="B70" s="1577" t="s">
        <v>100</v>
      </c>
      <c r="C70" s="1620"/>
      <c r="D70" s="186">
        <f>+'5.4.2'!D68/'5.3.2'!D101/10</f>
        <v>6.1432524235830028</v>
      </c>
      <c r="E70" s="187">
        <f>+'5.4.2'!F68/'5.3.2'!F101/10</f>
        <v>6.8669918756848789</v>
      </c>
      <c r="F70" s="187">
        <f>+'5.4.2'!H68/'5.3.2'!H101/10</f>
        <v>7.499549882112218</v>
      </c>
      <c r="G70" s="187">
        <f>+'5.4.2'!J68/'5.3.2'!J101/10</f>
        <v>12.065332760961486</v>
      </c>
      <c r="H70" s="419">
        <f>+'5.4.2'!L68/'5.3.2'!L101/10</f>
        <v>6.6388818033093688</v>
      </c>
      <c r="I70" s="375">
        <f>+'5.4.2'!M68/'5.3.2'!M101/10</f>
        <v>10.918008862377699</v>
      </c>
      <c r="J70" s="187">
        <f>+'5.4.2'!O68/'5.3.2'!O101/10</f>
        <v>11.729475224401384</v>
      </c>
      <c r="K70" s="187">
        <f>+'5.4.2'!Q68/'5.3.2'!Q101/10</f>
        <v>13.462312497112777</v>
      </c>
      <c r="L70" s="187">
        <f>+'5.4.2'!S68/'5.3.2'!S101/10</f>
        <v>19.347696537508515</v>
      </c>
      <c r="M70" s="420">
        <f>+'5.4.2'!U68/'5.3.2'!U101/10</f>
        <v>18.234810477312724</v>
      </c>
      <c r="N70" s="370">
        <f>+'5.4.2'!V68/'5.3.2'!V101/10</f>
        <v>10.924311533046929</v>
      </c>
      <c r="O70" s="1202"/>
      <c r="P70" s="1047"/>
      <c r="Q70" s="1047"/>
      <c r="R70" s="1047"/>
      <c r="S70" s="1047"/>
      <c r="T70" s="1047"/>
      <c r="U70" s="1047"/>
      <c r="V70" s="1047"/>
      <c r="W70" s="1047"/>
      <c r="X70" s="1047"/>
    </row>
    <row r="71" spans="1:24" s="1" customFormat="1" ht="19.5" customHeight="1">
      <c r="A71" s="3"/>
      <c r="B71" s="3"/>
      <c r="C71" s="3"/>
      <c r="D71" s="869"/>
      <c r="E71" s="869"/>
      <c r="F71" s="869"/>
      <c r="G71" s="3"/>
      <c r="H71" s="869"/>
      <c r="I71" s="869"/>
      <c r="J71" s="122"/>
      <c r="K71" s="122"/>
      <c r="L71" s="122"/>
      <c r="M71" s="122"/>
      <c r="N71" s="3"/>
      <c r="O71" s="1126"/>
      <c r="P71" s="1047"/>
      <c r="Q71" s="1047"/>
      <c r="R71" s="1047"/>
      <c r="S71" s="1047"/>
      <c r="T71" s="1047"/>
      <c r="U71" s="1047"/>
      <c r="V71" s="1047"/>
      <c r="W71" s="1047"/>
      <c r="X71" s="1047"/>
    </row>
    <row r="72" spans="1:24" s="1" customFormat="1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22"/>
      <c r="N72" s="3"/>
      <c r="O72" s="1126"/>
      <c r="P72" s="1047"/>
      <c r="Q72" s="1047"/>
      <c r="R72" s="1047"/>
      <c r="S72" s="1047"/>
      <c r="T72" s="1047"/>
      <c r="U72" s="1047"/>
      <c r="V72" s="1047"/>
      <c r="W72" s="1047"/>
      <c r="X72" s="1047"/>
    </row>
    <row r="73" spans="1:24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4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24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2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24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26">
    <mergeCell ref="B13:C13"/>
    <mergeCell ref="B5:B6"/>
    <mergeCell ref="H5:H6"/>
    <mergeCell ref="C5:G5"/>
    <mergeCell ref="M5:M6"/>
    <mergeCell ref="I5:L5"/>
    <mergeCell ref="B21:C21"/>
    <mergeCell ref="B27:B28"/>
    <mergeCell ref="C27:C28"/>
    <mergeCell ref="D27:G27"/>
    <mergeCell ref="H27:H28"/>
    <mergeCell ref="N5:N6"/>
    <mergeCell ref="F52:F53"/>
    <mergeCell ref="G52:G53"/>
    <mergeCell ref="I52:I53"/>
    <mergeCell ref="J52:J53"/>
    <mergeCell ref="K52:K53"/>
    <mergeCell ref="L52:L53"/>
    <mergeCell ref="Q27:R27"/>
    <mergeCell ref="B51:B53"/>
    <mergeCell ref="C51:H51"/>
    <mergeCell ref="J51:M51"/>
    <mergeCell ref="N51:N53"/>
    <mergeCell ref="C52:C53"/>
    <mergeCell ref="D52:D53"/>
    <mergeCell ref="E52:E53"/>
  </mergeCells>
  <conditionalFormatting sqref="D29:H45">
    <cfRule type="cellIs" dxfId="4" priority="3" stopIfTrue="1" operator="greaterThan">
      <formula>7.8</formula>
    </cfRule>
  </conditionalFormatting>
  <conditionalFormatting sqref="D7:N23">
    <cfRule type="cellIs" dxfId="3" priority="1" operator="greaterThan">
      <formula>20.5</formula>
    </cfRule>
  </conditionalFormatting>
  <conditionalFormatting sqref="D54:N70">
    <cfRule type="cellIs" dxfId="2" priority="2" stopIfTrue="1" operator="greaterThan">
      <formula>20.1</formula>
    </cfRule>
  </conditionalFormatting>
  <printOptions horizontalCentered="1"/>
  <pageMargins left="0.78740157480314965" right="0.59055118110236227" top="0.59055118110236227" bottom="0.59055118110236227" header="0.31496062992125984" footer="0.31496062992125984"/>
  <pageSetup paperSize="9" scale="5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CG90"/>
  <sheetViews>
    <sheetView view="pageBreakPreview" zoomScale="90" zoomScaleNormal="80" zoomScaleSheetLayoutView="90" workbookViewId="0">
      <selection activeCell="W4" sqref="W4"/>
    </sheetView>
  </sheetViews>
  <sheetFormatPr baseColWidth="10" defaultColWidth="11.42578125" defaultRowHeight="12.75"/>
  <cols>
    <col min="1" max="1" width="3" style="2" customWidth="1"/>
    <col min="2" max="2" width="4.28515625" customWidth="1"/>
    <col min="3" max="3" width="67.7109375" customWidth="1"/>
    <col min="4" max="6" width="9.7109375" customWidth="1"/>
    <col min="7" max="7" width="10.85546875" customWidth="1"/>
    <col min="8" max="8" width="11" customWidth="1"/>
    <col min="9" max="24" width="9.7109375" customWidth="1"/>
    <col min="25" max="25" width="9.85546875" customWidth="1"/>
    <col min="26" max="26" width="2" customWidth="1"/>
    <col min="27" max="27" width="11.42578125" style="1048" customWidth="1"/>
    <col min="28" max="30" width="10.7109375" style="1048" customWidth="1"/>
    <col min="31" max="31" width="68" style="1048" bestFit="1" customWidth="1"/>
    <col min="32" max="32" width="13" style="1048" bestFit="1" customWidth="1"/>
    <col min="33" max="33" width="7.7109375" style="1048" bestFit="1" customWidth="1"/>
    <col min="34" max="34" width="8.140625" style="1048" bestFit="1" customWidth="1"/>
    <col min="35" max="35" width="8.85546875" style="1048" bestFit="1" customWidth="1"/>
    <col min="36" max="39" width="9.5703125" style="1048" bestFit="1" customWidth="1"/>
    <col min="40" max="40" width="8.5703125" style="1048" bestFit="1" customWidth="1"/>
    <col min="41" max="41" width="10" style="1048" bestFit="1" customWidth="1"/>
    <col min="42" max="42" width="6" bestFit="1" customWidth="1"/>
    <col min="43" max="43" width="10.28515625" bestFit="1" customWidth="1"/>
    <col min="44" max="44" width="11.42578125" bestFit="1" customWidth="1"/>
    <col min="45" max="45" width="9.28515625" bestFit="1" customWidth="1"/>
    <col min="46" max="46" width="8.5703125" bestFit="1" customWidth="1"/>
    <col min="47" max="47" width="9.140625" bestFit="1" customWidth="1"/>
    <col min="48" max="48" width="8.140625" bestFit="1" customWidth="1"/>
    <col min="49" max="49" width="8.5703125" bestFit="1" customWidth="1"/>
    <col min="50" max="50" width="8" bestFit="1" customWidth="1"/>
    <col min="51" max="51" width="8.5703125" bestFit="1" customWidth="1"/>
    <col min="52" max="52" width="7.42578125" customWidth="1"/>
    <col min="53" max="53" width="9.5703125" bestFit="1" customWidth="1"/>
    <col min="54" max="54" width="9.85546875" bestFit="1" customWidth="1"/>
    <col min="55" max="55" width="10.7109375" customWidth="1"/>
    <col min="56" max="57" width="9.5703125" bestFit="1" customWidth="1"/>
    <col min="58" max="58" width="11.7109375" bestFit="1" customWidth="1"/>
    <col min="59" max="59" width="10" customWidth="1"/>
    <col min="60" max="60" width="8.28515625" customWidth="1"/>
    <col min="61" max="61" width="7.28515625" customWidth="1"/>
    <col min="62" max="63" width="7.7109375" bestFit="1" customWidth="1"/>
    <col min="64" max="64" width="9.85546875" customWidth="1"/>
    <col min="65" max="65" width="7.140625" bestFit="1" customWidth="1"/>
    <col min="66" max="66" width="6.7109375" bestFit="1" customWidth="1"/>
    <col min="67" max="67" width="7.140625" bestFit="1" customWidth="1"/>
    <col min="68" max="68" width="5.85546875" bestFit="1" customWidth="1"/>
    <col min="69" max="69" width="9.28515625" bestFit="1" customWidth="1"/>
    <col min="70" max="70" width="8.140625" bestFit="1" customWidth="1"/>
    <col min="71" max="71" width="9.28515625" bestFit="1" customWidth="1"/>
    <col min="72" max="72" width="8" bestFit="1" customWidth="1"/>
    <col min="73" max="73" width="9.140625" bestFit="1" customWidth="1"/>
    <col min="74" max="74" width="7.85546875" bestFit="1" customWidth="1"/>
    <col min="75" max="75" width="6" bestFit="1" customWidth="1"/>
    <col min="76" max="76" width="8" bestFit="1" customWidth="1"/>
    <col min="77" max="78" width="6.7109375" bestFit="1" customWidth="1"/>
    <col min="79" max="79" width="7.140625" bestFit="1" customWidth="1"/>
    <col min="80" max="81" width="8.140625" bestFit="1" customWidth="1"/>
    <col min="82" max="82" width="7" bestFit="1" customWidth="1"/>
    <col min="83" max="83" width="7.140625" bestFit="1" customWidth="1"/>
    <col min="84" max="84" width="8.85546875" bestFit="1" customWidth="1"/>
    <col min="85" max="85" width="11.5703125" customWidth="1"/>
  </cols>
  <sheetData>
    <row r="1" spans="1:28" ht="17.25" customHeight="1">
      <c r="A1" s="4" t="s">
        <v>311</v>
      </c>
      <c r="C1" s="2"/>
      <c r="D1" s="2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053"/>
    </row>
    <row r="2" spans="1:28" ht="17.25" customHeight="1" thickBot="1">
      <c r="B2" s="192"/>
      <c r="C2" s="19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053"/>
    </row>
    <row r="3" spans="1:28" ht="17.25" customHeight="1">
      <c r="B3" s="1857" t="s">
        <v>137</v>
      </c>
      <c r="C3" s="1859" t="s">
        <v>204</v>
      </c>
      <c r="D3" s="1863" t="s">
        <v>205</v>
      </c>
      <c r="E3" s="1864"/>
      <c r="F3" s="1864"/>
      <c r="G3" s="1864"/>
      <c r="H3" s="1864"/>
      <c r="I3" s="1864"/>
      <c r="J3" s="1864"/>
      <c r="K3" s="1864"/>
      <c r="L3" s="1864"/>
      <c r="M3" s="1864"/>
      <c r="N3" s="1864"/>
      <c r="O3" s="1864"/>
      <c r="P3" s="1864"/>
      <c r="Q3" s="1864"/>
      <c r="R3" s="1864"/>
      <c r="S3" s="1864"/>
      <c r="T3" s="1864"/>
      <c r="U3" s="1864"/>
      <c r="V3" s="1864"/>
      <c r="W3" s="1864"/>
      <c r="X3" s="1865"/>
      <c r="Y3" s="1861" t="s">
        <v>41</v>
      </c>
      <c r="Z3" s="2"/>
    </row>
    <row r="4" spans="1:28" ht="17.25" customHeight="1" thickBot="1">
      <c r="B4" s="1858"/>
      <c r="C4" s="1860"/>
      <c r="D4" s="1548" t="s">
        <v>206</v>
      </c>
      <c r="E4" s="1549" t="s">
        <v>207</v>
      </c>
      <c r="F4" s="1549" t="s">
        <v>208</v>
      </c>
      <c r="G4" s="1549" t="s">
        <v>209</v>
      </c>
      <c r="H4" s="1549" t="s">
        <v>210</v>
      </c>
      <c r="I4" s="1549" t="s">
        <v>211</v>
      </c>
      <c r="J4" s="1549" t="s">
        <v>212</v>
      </c>
      <c r="K4" s="1549" t="s">
        <v>213</v>
      </c>
      <c r="L4" s="1549" t="s">
        <v>214</v>
      </c>
      <c r="M4" s="1549" t="s">
        <v>215</v>
      </c>
      <c r="N4" s="1549" t="s">
        <v>216</v>
      </c>
      <c r="O4" s="1549" t="s">
        <v>247</v>
      </c>
      <c r="P4" s="1549" t="s">
        <v>217</v>
      </c>
      <c r="Q4" s="1549" t="s">
        <v>218</v>
      </c>
      <c r="R4" s="1549" t="s">
        <v>219</v>
      </c>
      <c r="S4" s="1549" t="s">
        <v>220</v>
      </c>
      <c r="T4" s="1549" t="s">
        <v>368</v>
      </c>
      <c r="U4" s="1549" t="s">
        <v>317</v>
      </c>
      <c r="V4" s="1549" t="s">
        <v>222</v>
      </c>
      <c r="W4" s="1549" t="s">
        <v>223</v>
      </c>
      <c r="X4" s="1621" t="s">
        <v>224</v>
      </c>
      <c r="Y4" s="1862"/>
      <c r="Z4" s="2"/>
    </row>
    <row r="5" spans="1:28" ht="17.25" customHeight="1">
      <c r="B5" s="381">
        <v>1</v>
      </c>
      <c r="C5" s="1277" t="s">
        <v>234</v>
      </c>
      <c r="D5" s="1272" t="s">
        <v>80</v>
      </c>
      <c r="E5" s="1273">
        <v>4.5542334108100917</v>
      </c>
      <c r="F5" s="1273">
        <v>4.7935387490933099</v>
      </c>
      <c r="G5" s="1273">
        <v>11.94094412942238</v>
      </c>
      <c r="H5" s="1273">
        <v>14.730430766757944</v>
      </c>
      <c r="I5" s="1273">
        <v>21.511541701377844</v>
      </c>
      <c r="J5" s="1273">
        <v>23.318153460996349</v>
      </c>
      <c r="K5" s="1273">
        <v>22.978544192257822</v>
      </c>
      <c r="L5" s="1273">
        <v>15.676641604899467</v>
      </c>
      <c r="M5" s="1273">
        <v>25.179562262653199</v>
      </c>
      <c r="N5" s="1273">
        <v>20.714478598122604</v>
      </c>
      <c r="O5" s="1273">
        <v>14.147001005413363</v>
      </c>
      <c r="P5" s="378" t="s">
        <v>80</v>
      </c>
      <c r="Q5" s="1273">
        <v>15.88700549223654</v>
      </c>
      <c r="R5" s="1273" t="s">
        <v>80</v>
      </c>
      <c r="S5" s="1273" t="s">
        <v>80</v>
      </c>
      <c r="T5" s="1273" t="s">
        <v>80</v>
      </c>
      <c r="U5" s="1274" t="s">
        <v>80</v>
      </c>
      <c r="V5" s="1274" t="s">
        <v>80</v>
      </c>
      <c r="W5" s="1274" t="s">
        <v>80</v>
      </c>
      <c r="X5" s="1275" t="s">
        <v>80</v>
      </c>
      <c r="Y5" s="1276">
        <v>6.3377624622921243</v>
      </c>
      <c r="Z5" s="2"/>
    </row>
    <row r="6" spans="1:28" ht="17.25" customHeight="1">
      <c r="B6" s="380">
        <v>2</v>
      </c>
      <c r="C6" s="1278" t="s">
        <v>259</v>
      </c>
      <c r="D6" s="1272" t="s">
        <v>80</v>
      </c>
      <c r="E6" s="1273" t="s">
        <v>80</v>
      </c>
      <c r="F6" s="1273" t="s">
        <v>80</v>
      </c>
      <c r="G6" s="1273" t="s">
        <v>80</v>
      </c>
      <c r="H6" s="1273">
        <v>17.106585445948262</v>
      </c>
      <c r="I6" s="1273" t="s">
        <v>80</v>
      </c>
      <c r="J6" s="1273" t="s">
        <v>80</v>
      </c>
      <c r="K6" s="1273">
        <v>35.133758863560651</v>
      </c>
      <c r="L6" s="1273">
        <v>28.832070757900471</v>
      </c>
      <c r="M6" s="1273">
        <v>26.814154342791095</v>
      </c>
      <c r="N6" s="1273">
        <v>20.870313423420981</v>
      </c>
      <c r="O6" s="1273">
        <v>24.451576639131293</v>
      </c>
      <c r="P6" s="378" t="s">
        <v>80</v>
      </c>
      <c r="Q6" s="1273">
        <v>12.130269676666021</v>
      </c>
      <c r="R6" s="1273" t="s">
        <v>80</v>
      </c>
      <c r="S6" s="1273" t="s">
        <v>80</v>
      </c>
      <c r="T6" s="1273" t="s">
        <v>80</v>
      </c>
      <c r="U6" s="1274">
        <v>43.129687500000003</v>
      </c>
      <c r="V6" s="1274" t="s">
        <v>80</v>
      </c>
      <c r="W6" s="1274" t="s">
        <v>80</v>
      </c>
      <c r="X6" s="1275" t="s">
        <v>80</v>
      </c>
      <c r="Y6" s="1276">
        <v>21.743715973516764</v>
      </c>
      <c r="Z6" s="2"/>
    </row>
    <row r="7" spans="1:28" ht="17.25" customHeight="1">
      <c r="B7" s="380">
        <v>3</v>
      </c>
      <c r="C7" s="1278" t="s">
        <v>174</v>
      </c>
      <c r="D7" s="1272" t="s">
        <v>80</v>
      </c>
      <c r="E7" s="1273" t="s">
        <v>80</v>
      </c>
      <c r="F7" s="1273">
        <v>9.311460398551251</v>
      </c>
      <c r="G7" s="1273">
        <v>13.986140142948859</v>
      </c>
      <c r="H7" s="1273">
        <v>14.279889693528805</v>
      </c>
      <c r="I7" s="1273">
        <v>21.426681844454137</v>
      </c>
      <c r="J7" s="1273">
        <v>22.201344939050205</v>
      </c>
      <c r="K7" s="1273">
        <v>23.694430481903304</v>
      </c>
      <c r="L7" s="1273">
        <v>23.351858030199601</v>
      </c>
      <c r="M7" s="1273">
        <v>20.216936131713005</v>
      </c>
      <c r="N7" s="1273">
        <v>20.594703136506311</v>
      </c>
      <c r="O7" s="1273">
        <v>20.305804612045652</v>
      </c>
      <c r="P7" s="378" t="s">
        <v>80</v>
      </c>
      <c r="Q7" s="1273">
        <v>13.08345438711371</v>
      </c>
      <c r="R7" s="1273" t="s">
        <v>80</v>
      </c>
      <c r="S7" s="1273" t="s">
        <v>80</v>
      </c>
      <c r="T7" s="1273" t="s">
        <v>80</v>
      </c>
      <c r="U7" s="1274">
        <v>0.40648372313376208</v>
      </c>
      <c r="V7" s="1274" t="s">
        <v>80</v>
      </c>
      <c r="W7" s="1274" t="s">
        <v>80</v>
      </c>
      <c r="X7" s="1275" t="s">
        <v>80</v>
      </c>
      <c r="Y7" s="1276">
        <v>15.532407796620237</v>
      </c>
      <c r="Z7" s="2"/>
    </row>
    <row r="8" spans="1:28" ht="17.25" customHeight="1">
      <c r="B8" s="380">
        <v>4</v>
      </c>
      <c r="C8" s="1278" t="s">
        <v>4</v>
      </c>
      <c r="D8" s="1272" t="s">
        <v>80</v>
      </c>
      <c r="E8" s="1273">
        <v>8.6551072247591918</v>
      </c>
      <c r="F8" s="1273">
        <v>13.639087244513007</v>
      </c>
      <c r="G8" s="1273">
        <v>15.254385354981682</v>
      </c>
      <c r="H8" s="1273">
        <v>15.869288075061913</v>
      </c>
      <c r="I8" s="1273">
        <v>24.27459796358422</v>
      </c>
      <c r="J8" s="1273">
        <v>21.609782009247681</v>
      </c>
      <c r="K8" s="1273">
        <v>16.27744440024788</v>
      </c>
      <c r="L8" s="1273">
        <v>24.440420611201297</v>
      </c>
      <c r="M8" s="1273">
        <v>24.934060750567994</v>
      </c>
      <c r="N8" s="1273">
        <v>21.325882330271035</v>
      </c>
      <c r="O8" s="1273">
        <v>17.613939916199666</v>
      </c>
      <c r="P8" s="378" t="s">
        <v>80</v>
      </c>
      <c r="Q8" s="1273">
        <v>16.063184506533268</v>
      </c>
      <c r="R8" s="1273" t="s">
        <v>80</v>
      </c>
      <c r="S8" s="1273" t="s">
        <v>80</v>
      </c>
      <c r="T8" s="1273" t="s">
        <v>80</v>
      </c>
      <c r="U8" s="1274">
        <v>21.961736262778832</v>
      </c>
      <c r="V8" s="1274" t="s">
        <v>80</v>
      </c>
      <c r="W8" s="1274" t="s">
        <v>80</v>
      </c>
      <c r="X8" s="1275">
        <v>34.227790606965307</v>
      </c>
      <c r="Y8" s="1276">
        <v>19.321836286484515</v>
      </c>
      <c r="Z8" s="2"/>
      <c r="AB8" s="1156"/>
    </row>
    <row r="9" spans="1:28" ht="17.25" customHeight="1">
      <c r="B9" s="380">
        <v>5</v>
      </c>
      <c r="C9" s="1278" t="s">
        <v>6</v>
      </c>
      <c r="D9" s="1272" t="s">
        <v>80</v>
      </c>
      <c r="E9" s="1273" t="s">
        <v>80</v>
      </c>
      <c r="F9" s="1273">
        <v>18.128679747574861</v>
      </c>
      <c r="G9" s="1273" t="s">
        <v>80</v>
      </c>
      <c r="H9" s="1273">
        <v>15.190000065817184</v>
      </c>
      <c r="I9" s="1273" t="s">
        <v>80</v>
      </c>
      <c r="J9" s="1273" t="s">
        <v>80</v>
      </c>
      <c r="K9" s="1273">
        <v>31.259206795628113</v>
      </c>
      <c r="L9" s="1273" t="s">
        <v>80</v>
      </c>
      <c r="M9" s="1273" t="s">
        <v>80</v>
      </c>
      <c r="N9" s="1273">
        <v>20.093430289557269</v>
      </c>
      <c r="O9" s="1273">
        <v>24.00860840203315</v>
      </c>
      <c r="P9" s="378" t="s">
        <v>80</v>
      </c>
      <c r="Q9" s="1273" t="s">
        <v>80</v>
      </c>
      <c r="R9" s="1273" t="s">
        <v>80</v>
      </c>
      <c r="S9" s="1273" t="s">
        <v>80</v>
      </c>
      <c r="T9" s="1273" t="s">
        <v>80</v>
      </c>
      <c r="U9" s="1274" t="s">
        <v>80</v>
      </c>
      <c r="V9" s="1274" t="s">
        <v>80</v>
      </c>
      <c r="W9" s="1274" t="s">
        <v>80</v>
      </c>
      <c r="X9" s="1275" t="s">
        <v>80</v>
      </c>
      <c r="Y9" s="1276">
        <v>20.438845952799081</v>
      </c>
      <c r="Z9" s="2"/>
    </row>
    <row r="10" spans="1:28" ht="17.25" customHeight="1">
      <c r="B10" s="380">
        <v>6</v>
      </c>
      <c r="C10" s="1278" t="s">
        <v>8</v>
      </c>
      <c r="D10" s="1272" t="s">
        <v>80</v>
      </c>
      <c r="E10" s="1273" t="s">
        <v>80</v>
      </c>
      <c r="F10" s="1273">
        <v>15.144605031264089</v>
      </c>
      <c r="G10" s="1273">
        <v>18.783420003183842</v>
      </c>
      <c r="H10" s="1273">
        <v>29.017294756399231</v>
      </c>
      <c r="I10" s="1273">
        <v>25.30270107267479</v>
      </c>
      <c r="J10" s="1273">
        <v>16.539194857961697</v>
      </c>
      <c r="K10" s="1273">
        <v>30.325130731788715</v>
      </c>
      <c r="L10" s="1273">
        <v>25.985187855444536</v>
      </c>
      <c r="M10" s="1273">
        <v>26.875838168821531</v>
      </c>
      <c r="N10" s="1273">
        <v>24.893258984721786</v>
      </c>
      <c r="O10" s="1273">
        <v>14.118216207361929</v>
      </c>
      <c r="P10" s="378">
        <v>20.276730796910233</v>
      </c>
      <c r="Q10" s="1273">
        <v>11.362988600785581</v>
      </c>
      <c r="R10" s="1273" t="s">
        <v>80</v>
      </c>
      <c r="S10" s="1273" t="s">
        <v>80</v>
      </c>
      <c r="T10" s="1273" t="s">
        <v>80</v>
      </c>
      <c r="U10" s="1274">
        <v>26.434497765301025</v>
      </c>
      <c r="V10" s="1274" t="s">
        <v>80</v>
      </c>
      <c r="W10" s="1274" t="s">
        <v>80</v>
      </c>
      <c r="X10" s="1275" t="s">
        <v>80</v>
      </c>
      <c r="Y10" s="1276">
        <v>22.227113939298185</v>
      </c>
      <c r="Z10" s="2"/>
    </row>
    <row r="11" spans="1:28" ht="17.25" customHeight="1">
      <c r="B11" s="380">
        <v>7</v>
      </c>
      <c r="C11" s="1278" t="s">
        <v>10</v>
      </c>
      <c r="D11" s="1272" t="s">
        <v>80</v>
      </c>
      <c r="E11" s="1273">
        <v>6.5857242705047323</v>
      </c>
      <c r="F11" s="1273">
        <v>15.6039706360966</v>
      </c>
      <c r="G11" s="1273">
        <v>15.803914093798904</v>
      </c>
      <c r="H11" s="1273">
        <v>18.746219323698689</v>
      </c>
      <c r="I11" s="1273">
        <v>27.249905265941614</v>
      </c>
      <c r="J11" s="1273">
        <v>26.168461362485164</v>
      </c>
      <c r="K11" s="1273">
        <v>25.150859595573817</v>
      </c>
      <c r="L11" s="1273">
        <v>29.912868892048721</v>
      </c>
      <c r="M11" s="1273">
        <v>26.108925135597424</v>
      </c>
      <c r="N11" s="1273">
        <v>24.867332401262288</v>
      </c>
      <c r="O11" s="1273">
        <v>20.989996441271387</v>
      </c>
      <c r="P11" s="378" t="s">
        <v>80</v>
      </c>
      <c r="Q11" s="1273">
        <v>13.490579848125615</v>
      </c>
      <c r="R11" s="1273" t="s">
        <v>80</v>
      </c>
      <c r="S11" s="1273" t="s">
        <v>80</v>
      </c>
      <c r="T11" s="1273" t="s">
        <v>80</v>
      </c>
      <c r="U11" s="1274">
        <v>8.5303976403291237</v>
      </c>
      <c r="V11" s="1274" t="s">
        <v>80</v>
      </c>
      <c r="W11" s="1274" t="s">
        <v>80</v>
      </c>
      <c r="X11" s="1275">
        <v>34.898234125338874</v>
      </c>
      <c r="Y11" s="1276">
        <v>22.541493573671772</v>
      </c>
      <c r="Z11" s="2"/>
    </row>
    <row r="12" spans="1:28" ht="17.25" customHeight="1">
      <c r="B12" s="380">
        <v>8</v>
      </c>
      <c r="C12" s="1278" t="s">
        <v>12</v>
      </c>
      <c r="D12" s="1272" t="s">
        <v>80</v>
      </c>
      <c r="E12" s="1273" t="s">
        <v>80</v>
      </c>
      <c r="F12" s="1273">
        <v>12.973306412955504</v>
      </c>
      <c r="G12" s="1273">
        <v>15.719438730047688</v>
      </c>
      <c r="H12" s="1273">
        <v>19.476079821498786</v>
      </c>
      <c r="I12" s="1273">
        <v>23.192208056984509</v>
      </c>
      <c r="J12" s="1273">
        <v>22.859378609902414</v>
      </c>
      <c r="K12" s="1273">
        <v>22.229285085597887</v>
      </c>
      <c r="L12" s="1273">
        <v>25.22120743199444</v>
      </c>
      <c r="M12" s="1273">
        <v>24.352251773042219</v>
      </c>
      <c r="N12" s="1273">
        <v>23.577267211741589</v>
      </c>
      <c r="O12" s="1273">
        <v>20.131436579355373</v>
      </c>
      <c r="P12" s="378" t="s">
        <v>80</v>
      </c>
      <c r="Q12" s="1273">
        <v>18.303933690373654</v>
      </c>
      <c r="R12" s="1273" t="s">
        <v>80</v>
      </c>
      <c r="S12" s="1273" t="s">
        <v>80</v>
      </c>
      <c r="T12" s="1273" t="s">
        <v>80</v>
      </c>
      <c r="U12" s="1274">
        <v>2.4500618495602078</v>
      </c>
      <c r="V12" s="1274" t="s">
        <v>80</v>
      </c>
      <c r="W12" s="1274" t="s">
        <v>80</v>
      </c>
      <c r="X12" s="1275">
        <v>35.002316769093895</v>
      </c>
      <c r="Y12" s="1276">
        <v>21.032812940033487</v>
      </c>
      <c r="Z12" s="2"/>
    </row>
    <row r="13" spans="1:28" ht="17.25" customHeight="1">
      <c r="B13" s="380">
        <v>9</v>
      </c>
      <c r="C13" s="1278" t="s">
        <v>14</v>
      </c>
      <c r="D13" s="1272">
        <v>10.918008862377697</v>
      </c>
      <c r="E13" s="1273">
        <v>18.590502912957174</v>
      </c>
      <c r="F13" s="1273">
        <v>14.579713196769912</v>
      </c>
      <c r="G13" s="1273">
        <v>14.106118103711035</v>
      </c>
      <c r="H13" s="1273">
        <v>15.077433363172471</v>
      </c>
      <c r="I13" s="1273">
        <v>31.89421490700159</v>
      </c>
      <c r="J13" s="1273">
        <v>24.572290073379666</v>
      </c>
      <c r="K13" s="1273">
        <v>23.632032706835439</v>
      </c>
      <c r="L13" s="1273">
        <v>30.680983784280226</v>
      </c>
      <c r="M13" s="1273">
        <v>25.252581596395398</v>
      </c>
      <c r="N13" s="1273">
        <v>23.680186181829651</v>
      </c>
      <c r="O13" s="1273">
        <v>22.540209130231972</v>
      </c>
      <c r="P13" s="378" t="s">
        <v>80</v>
      </c>
      <c r="Q13" s="1273">
        <v>12.126247259780978</v>
      </c>
      <c r="R13" s="1273">
        <v>26.284620152399533</v>
      </c>
      <c r="S13" s="1273">
        <v>24.182730239751514</v>
      </c>
      <c r="T13" s="1273" t="s">
        <v>80</v>
      </c>
      <c r="U13" s="1274">
        <v>25.52640133507256</v>
      </c>
      <c r="V13" s="1274" t="s">
        <v>80</v>
      </c>
      <c r="W13" s="1274" t="s">
        <v>80</v>
      </c>
      <c r="X13" s="1275" t="s">
        <v>80</v>
      </c>
      <c r="Y13" s="1276">
        <v>22.532214771939206</v>
      </c>
      <c r="Z13" s="2"/>
    </row>
    <row r="14" spans="1:28" ht="17.25" customHeight="1">
      <c r="B14" s="380">
        <v>10</v>
      </c>
      <c r="C14" s="1278" t="s">
        <v>16</v>
      </c>
      <c r="D14" s="1272" t="s">
        <v>80</v>
      </c>
      <c r="E14" s="1273">
        <v>1.9268329530653356</v>
      </c>
      <c r="F14" s="1273">
        <v>5.4324356191186203</v>
      </c>
      <c r="G14" s="1273">
        <v>12.701614296427405</v>
      </c>
      <c r="H14" s="1273">
        <v>12.713553874236915</v>
      </c>
      <c r="I14" s="1273">
        <v>21.199294707974836</v>
      </c>
      <c r="J14" s="1273">
        <v>22.571732385962807</v>
      </c>
      <c r="K14" s="1273">
        <v>19.73321632698509</v>
      </c>
      <c r="L14" s="1273">
        <v>14.422011292054639</v>
      </c>
      <c r="M14" s="1273">
        <v>20.79386125680632</v>
      </c>
      <c r="N14" s="1273">
        <v>20.397500759792013</v>
      </c>
      <c r="O14" s="1273">
        <v>19.012029041417939</v>
      </c>
      <c r="P14" s="378">
        <v>15.807517100775488</v>
      </c>
      <c r="Q14" s="1273">
        <v>12.628226067541583</v>
      </c>
      <c r="R14" s="1273">
        <v>21.08835043683262</v>
      </c>
      <c r="S14" s="1273">
        <v>20.743207496158217</v>
      </c>
      <c r="T14" s="1273" t="s">
        <v>80</v>
      </c>
      <c r="U14" s="1274">
        <v>21.458507392021659</v>
      </c>
      <c r="V14" s="1274" t="s">
        <v>80</v>
      </c>
      <c r="W14" s="1274" t="s">
        <v>80</v>
      </c>
      <c r="X14" s="1275">
        <v>26.113486282826536</v>
      </c>
      <c r="Y14" s="1276">
        <v>14.532276117595369</v>
      </c>
      <c r="Z14" s="2"/>
    </row>
    <row r="15" spans="1:28" ht="17.25" customHeight="1">
      <c r="B15" s="380">
        <v>11</v>
      </c>
      <c r="C15" s="1278" t="s">
        <v>19</v>
      </c>
      <c r="D15" s="1272" t="s">
        <v>80</v>
      </c>
      <c r="E15" s="1273" t="s">
        <v>80</v>
      </c>
      <c r="F15" s="1273">
        <v>9.0865146014844473</v>
      </c>
      <c r="G15" s="1273">
        <v>12.941559525259496</v>
      </c>
      <c r="H15" s="1273">
        <v>12.919986751828171</v>
      </c>
      <c r="I15" s="1273">
        <v>16.084477866452875</v>
      </c>
      <c r="J15" s="1273">
        <v>18.136629544587326</v>
      </c>
      <c r="K15" s="1273">
        <v>20.646933533639533</v>
      </c>
      <c r="L15" s="1273">
        <v>15.908064286337103</v>
      </c>
      <c r="M15" s="1273">
        <v>19.315580963992598</v>
      </c>
      <c r="N15" s="1273">
        <v>16.734612843953187</v>
      </c>
      <c r="O15" s="1273">
        <v>11.871258200820716</v>
      </c>
      <c r="P15" s="378" t="s">
        <v>80</v>
      </c>
      <c r="Q15" s="1273">
        <v>11.257206586448978</v>
      </c>
      <c r="R15" s="1273">
        <v>19.090299506263769</v>
      </c>
      <c r="S15" s="1273">
        <v>19.096918367293497</v>
      </c>
      <c r="T15" s="1273" t="s">
        <v>80</v>
      </c>
      <c r="U15" s="1274">
        <v>19.552105093621126</v>
      </c>
      <c r="V15" s="1274">
        <v>19.587939382290429</v>
      </c>
      <c r="W15" s="1274">
        <v>19.638518904550804</v>
      </c>
      <c r="X15" s="1275">
        <v>26.650994379593612</v>
      </c>
      <c r="Y15" s="1276">
        <v>14.764858518630097</v>
      </c>
      <c r="Z15" s="2"/>
    </row>
    <row r="16" spans="1:28" ht="17.25" customHeight="1">
      <c r="B16" s="380">
        <v>12</v>
      </c>
      <c r="C16" s="1278" t="s">
        <v>20</v>
      </c>
      <c r="D16" s="1272" t="s">
        <v>80</v>
      </c>
      <c r="E16" s="1273" t="s">
        <v>80</v>
      </c>
      <c r="F16" s="1273">
        <v>8.7013938560506467</v>
      </c>
      <c r="G16" s="1273">
        <v>14.504925218620642</v>
      </c>
      <c r="H16" s="1273">
        <v>13.353491939164465</v>
      </c>
      <c r="I16" s="1273">
        <v>18.01583843644412</v>
      </c>
      <c r="J16" s="1273">
        <v>25.650596539130749</v>
      </c>
      <c r="K16" s="1273">
        <v>20.232346019332354</v>
      </c>
      <c r="L16" s="1273">
        <v>24.594920324806154</v>
      </c>
      <c r="M16" s="1273">
        <v>21.850056746385931</v>
      </c>
      <c r="N16" s="1273">
        <v>22.812814837479621</v>
      </c>
      <c r="O16" s="1273">
        <v>19.164250616595535</v>
      </c>
      <c r="P16" s="378" t="s">
        <v>80</v>
      </c>
      <c r="Q16" s="1273">
        <v>13.261143009084222</v>
      </c>
      <c r="R16" s="1273" t="s">
        <v>80</v>
      </c>
      <c r="S16" s="1273" t="s">
        <v>80</v>
      </c>
      <c r="T16" s="1273" t="s">
        <v>80</v>
      </c>
      <c r="U16" s="1274">
        <v>12.427374739150951</v>
      </c>
      <c r="V16" s="1274">
        <v>30.921777809307606</v>
      </c>
      <c r="W16" s="1274" t="s">
        <v>80</v>
      </c>
      <c r="X16" s="1275" t="s">
        <v>80</v>
      </c>
      <c r="Y16" s="1276">
        <v>17.647361924168425</v>
      </c>
      <c r="Z16" s="2"/>
    </row>
    <row r="17" spans="1:85" ht="17.25" customHeight="1">
      <c r="B17" s="380">
        <v>13</v>
      </c>
      <c r="C17" s="1396" t="s">
        <v>260</v>
      </c>
      <c r="D17" s="1272" t="s">
        <v>80</v>
      </c>
      <c r="E17" s="1273" t="s">
        <v>80</v>
      </c>
      <c r="F17" s="1273">
        <v>16.128524552617115</v>
      </c>
      <c r="G17" s="1273" t="s">
        <v>80</v>
      </c>
      <c r="H17" s="1273" t="s">
        <v>80</v>
      </c>
      <c r="I17" s="1273" t="s">
        <v>80</v>
      </c>
      <c r="J17" s="1273" t="s">
        <v>80</v>
      </c>
      <c r="K17" s="1273" t="s">
        <v>80</v>
      </c>
      <c r="L17" s="1273" t="s">
        <v>80</v>
      </c>
      <c r="M17" s="1273" t="s">
        <v>80</v>
      </c>
      <c r="N17" s="1273">
        <v>20.020073142486162</v>
      </c>
      <c r="O17" s="1273">
        <v>25.207569940182943</v>
      </c>
      <c r="P17" s="378" t="s">
        <v>80</v>
      </c>
      <c r="Q17" s="1273" t="s">
        <v>80</v>
      </c>
      <c r="R17" s="1273" t="s">
        <v>80</v>
      </c>
      <c r="S17" s="1273" t="s">
        <v>80</v>
      </c>
      <c r="T17" s="1273" t="s">
        <v>80</v>
      </c>
      <c r="U17" s="1274">
        <v>32.244361111111104</v>
      </c>
      <c r="V17" s="1274" t="s">
        <v>80</v>
      </c>
      <c r="W17" s="1274" t="s">
        <v>80</v>
      </c>
      <c r="X17" s="1275" t="s">
        <v>80</v>
      </c>
      <c r="Y17" s="1276">
        <v>20.294800823995143</v>
      </c>
      <c r="Z17" s="2"/>
    </row>
    <row r="18" spans="1:85" ht="17.25" customHeight="1">
      <c r="B18" s="380">
        <v>14</v>
      </c>
      <c r="C18" s="1278" t="s">
        <v>261</v>
      </c>
      <c r="D18" s="1272" t="s">
        <v>80</v>
      </c>
      <c r="E18" s="1273" t="s">
        <v>80</v>
      </c>
      <c r="F18" s="1273" t="s">
        <v>80</v>
      </c>
      <c r="G18" s="1273" t="s">
        <v>80</v>
      </c>
      <c r="H18" s="1273" t="s">
        <v>80</v>
      </c>
      <c r="I18" s="1273" t="s">
        <v>80</v>
      </c>
      <c r="J18" s="1273" t="s">
        <v>80</v>
      </c>
      <c r="K18" s="1273" t="s">
        <v>80</v>
      </c>
      <c r="L18" s="1273">
        <v>6.5970265013441844</v>
      </c>
      <c r="M18" s="1273">
        <v>26.607328076149393</v>
      </c>
      <c r="N18" s="1273">
        <v>14.357948928332139</v>
      </c>
      <c r="O18" s="1273">
        <v>4.2147603084511323</v>
      </c>
      <c r="P18" s="378" t="s">
        <v>80</v>
      </c>
      <c r="Q18" s="1273" t="s">
        <v>80</v>
      </c>
      <c r="R18" s="1273" t="s">
        <v>80</v>
      </c>
      <c r="S18" s="1273" t="s">
        <v>80</v>
      </c>
      <c r="T18" s="1273" t="s">
        <v>80</v>
      </c>
      <c r="U18" s="1273">
        <v>22.751769290724859</v>
      </c>
      <c r="V18" s="1274" t="s">
        <v>80</v>
      </c>
      <c r="W18" s="1274" t="s">
        <v>80</v>
      </c>
      <c r="X18" s="1275" t="s">
        <v>80</v>
      </c>
      <c r="Y18" s="1276">
        <v>13.6583473292329</v>
      </c>
      <c r="Z18" s="2"/>
    </row>
    <row r="19" spans="1:85" ht="17.25" customHeight="1">
      <c r="B19" s="380">
        <v>15</v>
      </c>
      <c r="C19" s="1278" t="s">
        <v>22</v>
      </c>
      <c r="D19" s="1272" t="s">
        <v>80</v>
      </c>
      <c r="E19" s="1273" t="s">
        <v>80</v>
      </c>
      <c r="F19" s="1273">
        <v>8.8346608707733587</v>
      </c>
      <c r="G19" s="1273">
        <v>10.057818422651117</v>
      </c>
      <c r="H19" s="1273">
        <v>16.273059987253919</v>
      </c>
      <c r="I19" s="1273">
        <v>6.3446572716219771</v>
      </c>
      <c r="J19" s="1273">
        <v>21.609603349595393</v>
      </c>
      <c r="K19" s="1273" t="s">
        <v>80</v>
      </c>
      <c r="L19" s="1273" t="s">
        <v>80</v>
      </c>
      <c r="M19" s="1273">
        <v>20.469733069138126</v>
      </c>
      <c r="N19" s="1273">
        <v>18.777954687221719</v>
      </c>
      <c r="O19" s="1273">
        <v>17.53646433158757</v>
      </c>
      <c r="P19" s="378" t="s">
        <v>80</v>
      </c>
      <c r="Q19" s="1273" t="s">
        <v>80</v>
      </c>
      <c r="R19" s="1273" t="s">
        <v>80</v>
      </c>
      <c r="S19" s="1273" t="s">
        <v>80</v>
      </c>
      <c r="T19" s="1273" t="s">
        <v>80</v>
      </c>
      <c r="U19" s="1274" t="s">
        <v>80</v>
      </c>
      <c r="V19" s="1274" t="s">
        <v>80</v>
      </c>
      <c r="W19" s="1274" t="s">
        <v>80</v>
      </c>
      <c r="X19" s="1275" t="s">
        <v>80</v>
      </c>
      <c r="Y19" s="1276">
        <v>16.199081982162848</v>
      </c>
      <c r="Z19" s="2"/>
    </row>
    <row r="20" spans="1:85" ht="17.25" customHeight="1">
      <c r="B20" s="380">
        <v>16</v>
      </c>
      <c r="C20" s="1278" t="s">
        <v>24</v>
      </c>
      <c r="D20" s="1272" t="s">
        <v>80</v>
      </c>
      <c r="E20" s="1273" t="s">
        <v>80</v>
      </c>
      <c r="F20" s="1273">
        <v>14.9141249250924</v>
      </c>
      <c r="G20" s="1273">
        <v>24.425594079791303</v>
      </c>
      <c r="H20" s="1273">
        <v>19.355718389455216</v>
      </c>
      <c r="I20" s="1273" t="s">
        <v>80</v>
      </c>
      <c r="J20" s="1273" t="s">
        <v>80</v>
      </c>
      <c r="K20" s="1273">
        <v>36.134397366884713</v>
      </c>
      <c r="L20" s="1273" t="s">
        <v>80</v>
      </c>
      <c r="M20" s="1273">
        <v>29.493185686194686</v>
      </c>
      <c r="N20" s="1273">
        <v>24.03645609732872</v>
      </c>
      <c r="O20" s="1273">
        <v>26.531002026166497</v>
      </c>
      <c r="P20" s="378" t="s">
        <v>80</v>
      </c>
      <c r="Q20" s="1273" t="s">
        <v>80</v>
      </c>
      <c r="R20" s="1273" t="s">
        <v>80</v>
      </c>
      <c r="S20" s="1273" t="s">
        <v>80</v>
      </c>
      <c r="T20" s="1273" t="s">
        <v>80</v>
      </c>
      <c r="U20" s="1274" t="s">
        <v>80</v>
      </c>
      <c r="V20" s="1274" t="s">
        <v>80</v>
      </c>
      <c r="W20" s="1274" t="s">
        <v>80</v>
      </c>
      <c r="X20" s="1275" t="s">
        <v>80</v>
      </c>
      <c r="Y20" s="1276">
        <v>23.490146117494369</v>
      </c>
      <c r="Z20" s="2"/>
    </row>
    <row r="21" spans="1:85" ht="17.25" customHeight="1">
      <c r="B21" s="380">
        <v>17</v>
      </c>
      <c r="C21" s="1278" t="s">
        <v>26</v>
      </c>
      <c r="D21" s="1272" t="s">
        <v>80</v>
      </c>
      <c r="E21" s="1273" t="s">
        <v>80</v>
      </c>
      <c r="F21" s="1273">
        <v>17.782970211074719</v>
      </c>
      <c r="G21" s="1273">
        <v>14.944870672120777</v>
      </c>
      <c r="H21" s="1273">
        <v>17.176469880471256</v>
      </c>
      <c r="I21" s="1273" t="s">
        <v>80</v>
      </c>
      <c r="J21" s="1273">
        <v>22.877377670880144</v>
      </c>
      <c r="K21" s="1273">
        <v>18.530104935553208</v>
      </c>
      <c r="L21" s="1273" t="s">
        <v>80</v>
      </c>
      <c r="M21" s="1273">
        <v>24.839939562857854</v>
      </c>
      <c r="N21" s="1273">
        <v>21.234092749930923</v>
      </c>
      <c r="O21" s="1273">
        <v>12.18242450519762</v>
      </c>
      <c r="P21" s="378" t="s">
        <v>80</v>
      </c>
      <c r="Q21" s="1273" t="s">
        <v>80</v>
      </c>
      <c r="R21" s="1273" t="s">
        <v>80</v>
      </c>
      <c r="S21" s="1273" t="s">
        <v>80</v>
      </c>
      <c r="T21" s="1273" t="s">
        <v>80</v>
      </c>
      <c r="U21" s="1274" t="s">
        <v>80</v>
      </c>
      <c r="V21" s="1274" t="s">
        <v>80</v>
      </c>
      <c r="W21" s="1274" t="s">
        <v>80</v>
      </c>
      <c r="X21" s="1275" t="s">
        <v>80</v>
      </c>
      <c r="Y21" s="1276">
        <v>21.152946419023628</v>
      </c>
      <c r="Z21" s="2"/>
    </row>
    <row r="22" spans="1:85" ht="17.25" customHeight="1">
      <c r="B22" s="380">
        <v>18</v>
      </c>
      <c r="C22" s="1278" t="s">
        <v>235</v>
      </c>
      <c r="D22" s="1272" t="s">
        <v>80</v>
      </c>
      <c r="E22" s="1273">
        <v>7.9772201501907558</v>
      </c>
      <c r="F22" s="1273">
        <v>8.0983728057106887</v>
      </c>
      <c r="G22" s="1273">
        <v>12.138371668887547</v>
      </c>
      <c r="H22" s="1273">
        <v>12.484389651998471</v>
      </c>
      <c r="I22" s="1273">
        <v>19.22707786920008</v>
      </c>
      <c r="J22" s="1273">
        <v>18.252988997825362</v>
      </c>
      <c r="K22" s="1273">
        <v>18.736489877759485</v>
      </c>
      <c r="L22" s="1273">
        <v>20.770055442704091</v>
      </c>
      <c r="M22" s="1273">
        <v>17.359895696233799</v>
      </c>
      <c r="N22" s="1273">
        <v>17.659106303851893</v>
      </c>
      <c r="O22" s="1273">
        <v>18.518600232213188</v>
      </c>
      <c r="P22" s="378">
        <v>12.667404311482617</v>
      </c>
      <c r="Q22" s="1273">
        <v>12.890110241981375</v>
      </c>
      <c r="R22" s="1273">
        <v>18.411317113806753</v>
      </c>
      <c r="S22" s="1273">
        <v>17.896207972445065</v>
      </c>
      <c r="T22" s="1273" t="s">
        <v>80</v>
      </c>
      <c r="U22" s="1274">
        <v>17.652556433784504</v>
      </c>
      <c r="V22" s="1274" t="s">
        <v>80</v>
      </c>
      <c r="W22" s="1274" t="s">
        <v>80</v>
      </c>
      <c r="X22" s="1275" t="s">
        <v>80</v>
      </c>
      <c r="Y22" s="1276">
        <v>14.396310824708692</v>
      </c>
      <c r="Z22" s="2"/>
    </row>
    <row r="23" spans="1:85" ht="17.25" customHeight="1">
      <c r="B23" s="380">
        <v>19</v>
      </c>
      <c r="C23" s="1278" t="s">
        <v>262</v>
      </c>
      <c r="D23" s="1272" t="s">
        <v>80</v>
      </c>
      <c r="E23" s="1273">
        <v>6.7806054250108998</v>
      </c>
      <c r="F23" s="1273">
        <v>8.6192643750503635</v>
      </c>
      <c r="G23" s="1273">
        <v>12.694437378227835</v>
      </c>
      <c r="H23" s="1273">
        <v>13.045221447407437</v>
      </c>
      <c r="I23" s="1273">
        <v>19.861752984035398</v>
      </c>
      <c r="J23" s="1273">
        <v>19.899859891027425</v>
      </c>
      <c r="K23" s="1273">
        <v>18.537835275342168</v>
      </c>
      <c r="L23" s="1273">
        <v>18.287562820146761</v>
      </c>
      <c r="M23" s="1273">
        <v>20.487616888085412</v>
      </c>
      <c r="N23" s="1273">
        <v>19.902214208548962</v>
      </c>
      <c r="O23" s="1273">
        <v>18.682073135843588</v>
      </c>
      <c r="P23" s="378" t="s">
        <v>80</v>
      </c>
      <c r="Q23" s="1273">
        <v>11.893875901552134</v>
      </c>
      <c r="R23" s="1273">
        <v>20.611900990099013</v>
      </c>
      <c r="S23" s="1273">
        <v>19.820549335080401</v>
      </c>
      <c r="T23" s="1273" t="s">
        <v>80</v>
      </c>
      <c r="U23" s="1274">
        <v>20.617018665045158</v>
      </c>
      <c r="V23" s="1274">
        <v>21.282478924614392</v>
      </c>
      <c r="W23" s="1274">
        <v>18.812401951641466</v>
      </c>
      <c r="X23" s="1275" t="s">
        <v>80</v>
      </c>
      <c r="Y23" s="1276">
        <v>15.995195590405359</v>
      </c>
      <c r="Z23" s="2"/>
      <c r="AB23" s="1130"/>
    </row>
    <row r="24" spans="1:85" ht="17.25" customHeight="1">
      <c r="B24" s="380">
        <v>20</v>
      </c>
      <c r="C24" s="1278" t="s">
        <v>263</v>
      </c>
      <c r="D24" s="1272" t="s">
        <v>80</v>
      </c>
      <c r="E24" s="1273" t="s">
        <v>80</v>
      </c>
      <c r="F24" s="1273">
        <v>9.9309690946454339</v>
      </c>
      <c r="G24" s="1273">
        <v>13.143969191536272</v>
      </c>
      <c r="H24" s="1273">
        <v>13.612016592672111</v>
      </c>
      <c r="I24" s="1273">
        <v>19.821060883683266</v>
      </c>
      <c r="J24" s="1273">
        <v>18.826188844287167</v>
      </c>
      <c r="K24" s="1273">
        <v>19.285518482594448</v>
      </c>
      <c r="L24" s="1273">
        <v>21.058097935183135</v>
      </c>
      <c r="M24" s="1273">
        <v>17.76335322048779</v>
      </c>
      <c r="N24" s="1273">
        <v>17.846998131442241</v>
      </c>
      <c r="O24" s="1273">
        <v>17.858037924576003</v>
      </c>
      <c r="P24" s="378" t="s">
        <v>80</v>
      </c>
      <c r="Q24" s="1273">
        <v>13.844751935186299</v>
      </c>
      <c r="R24" s="1273">
        <v>18.752974092875906</v>
      </c>
      <c r="S24" s="1273">
        <v>17.678012337144182</v>
      </c>
      <c r="T24" s="1273">
        <v>16.448987427904868</v>
      </c>
      <c r="U24" s="1274">
        <v>20.707301005774497</v>
      </c>
      <c r="V24" s="1274" t="s">
        <v>80</v>
      </c>
      <c r="W24" s="1274" t="s">
        <v>80</v>
      </c>
      <c r="X24" s="1275" t="s">
        <v>80</v>
      </c>
      <c r="Y24" s="1276">
        <v>16.873766232653296</v>
      </c>
      <c r="Z24" s="2"/>
    </row>
    <row r="25" spans="1:85" ht="17.25" customHeight="1">
      <c r="B25" s="380">
        <v>21</v>
      </c>
      <c r="C25" s="1278" t="s">
        <v>264</v>
      </c>
      <c r="D25" s="1272" t="s">
        <v>80</v>
      </c>
      <c r="E25" s="1273" t="s">
        <v>80</v>
      </c>
      <c r="F25" s="1273">
        <v>12.266718174249432</v>
      </c>
      <c r="G25" s="1273">
        <v>10.989408650182245</v>
      </c>
      <c r="H25" s="1273" t="s">
        <v>80</v>
      </c>
      <c r="I25" s="1273" t="s">
        <v>80</v>
      </c>
      <c r="J25" s="1273">
        <v>14.856250895898773</v>
      </c>
      <c r="K25" s="1273" t="s">
        <v>80</v>
      </c>
      <c r="L25" s="1273">
        <v>16.758760983377847</v>
      </c>
      <c r="M25" s="1273">
        <v>24.129307569327331</v>
      </c>
      <c r="N25" s="1273">
        <v>21.999229623814934</v>
      </c>
      <c r="O25" s="1273">
        <v>20.470975744056943</v>
      </c>
      <c r="P25" s="378" t="s">
        <v>80</v>
      </c>
      <c r="Q25" s="1273" t="s">
        <v>80</v>
      </c>
      <c r="R25" s="1273" t="s">
        <v>80</v>
      </c>
      <c r="S25" s="1273" t="s">
        <v>80</v>
      </c>
      <c r="T25" s="1273" t="s">
        <v>80</v>
      </c>
      <c r="U25" s="1274" t="s">
        <v>80</v>
      </c>
      <c r="V25" s="1274" t="s">
        <v>80</v>
      </c>
      <c r="W25" s="1274" t="s">
        <v>80</v>
      </c>
      <c r="X25" s="1275" t="s">
        <v>80</v>
      </c>
      <c r="Y25" s="1276">
        <v>17.418036539836571</v>
      </c>
      <c r="Z25" s="2"/>
    </row>
    <row r="26" spans="1:85" s="193" customFormat="1" ht="17.25" customHeight="1">
      <c r="A26" s="33"/>
      <c r="B26" s="380">
        <v>22</v>
      </c>
      <c r="C26" s="1278" t="s">
        <v>30</v>
      </c>
      <c r="D26" s="1272" t="s">
        <v>80</v>
      </c>
      <c r="E26" s="1273" t="s">
        <v>80</v>
      </c>
      <c r="F26" s="1273">
        <v>12.539913196122459</v>
      </c>
      <c r="G26" s="1273">
        <v>14.920173978624131</v>
      </c>
      <c r="H26" s="1273">
        <v>16.191739376361429</v>
      </c>
      <c r="I26" s="1273">
        <v>22.339223679316497</v>
      </c>
      <c r="J26" s="1273">
        <v>16.438062110547271</v>
      </c>
      <c r="K26" s="1273" t="s">
        <v>80</v>
      </c>
      <c r="L26" s="1273" t="s">
        <v>80</v>
      </c>
      <c r="M26" s="1273">
        <v>26.006051943263977</v>
      </c>
      <c r="N26" s="1273">
        <v>23.474750378710876</v>
      </c>
      <c r="O26" s="1273">
        <v>17.611669463530713</v>
      </c>
      <c r="P26" s="378" t="s">
        <v>80</v>
      </c>
      <c r="Q26" s="1273" t="s">
        <v>80</v>
      </c>
      <c r="R26" s="1273" t="s">
        <v>80</v>
      </c>
      <c r="S26" s="1273" t="s">
        <v>80</v>
      </c>
      <c r="T26" s="1273" t="s">
        <v>80</v>
      </c>
      <c r="U26" s="1274">
        <v>14.719721501105372</v>
      </c>
      <c r="V26" s="1274" t="s">
        <v>80</v>
      </c>
      <c r="W26" s="1274" t="s">
        <v>80</v>
      </c>
      <c r="X26" s="1275" t="s">
        <v>80</v>
      </c>
      <c r="Y26" s="1276">
        <v>20.048547872842519</v>
      </c>
      <c r="Z26" s="33"/>
      <c r="AA26" s="1048"/>
      <c r="AB26" s="1048"/>
      <c r="AC26" s="1048"/>
      <c r="AD26" s="1048"/>
      <c r="AE26" s="1048"/>
      <c r="AF26" s="1048"/>
      <c r="AG26" s="1048"/>
      <c r="AH26" s="1048"/>
      <c r="AI26" s="1048"/>
      <c r="AJ26" s="1048"/>
      <c r="AK26" s="1048"/>
      <c r="AL26" s="1048"/>
      <c r="AM26" s="1048"/>
      <c r="AN26" s="1048"/>
      <c r="AO26" s="1048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7.25" customHeight="1" thickBot="1">
      <c r="B27" s="379">
        <v>23</v>
      </c>
      <c r="C27" s="1279" t="s">
        <v>32</v>
      </c>
      <c r="D27" s="1272" t="s">
        <v>80</v>
      </c>
      <c r="E27" s="1273">
        <v>10.349078094896333</v>
      </c>
      <c r="F27" s="1273">
        <v>8.8978466754598564</v>
      </c>
      <c r="G27" s="1273">
        <v>13.5888940060838</v>
      </c>
      <c r="H27" s="1273">
        <v>13.975299307314696</v>
      </c>
      <c r="I27" s="1273">
        <v>25.017235783097913</v>
      </c>
      <c r="J27" s="1273">
        <v>20.449786952048662</v>
      </c>
      <c r="K27" s="1273">
        <v>21.029761698821005</v>
      </c>
      <c r="L27" s="1273">
        <v>23.155990243515475</v>
      </c>
      <c r="M27" s="1273">
        <v>21.247887719585435</v>
      </c>
      <c r="N27" s="1273">
        <v>22.062937746635036</v>
      </c>
      <c r="O27" s="1273">
        <v>18.035842327697999</v>
      </c>
      <c r="P27" s="378" t="s">
        <v>80</v>
      </c>
      <c r="Q27" s="1273">
        <v>12.66365760297284</v>
      </c>
      <c r="R27" s="1273" t="s">
        <v>80</v>
      </c>
      <c r="S27" s="1273" t="s">
        <v>80</v>
      </c>
      <c r="T27" s="1273" t="s">
        <v>80</v>
      </c>
      <c r="U27" s="1274">
        <v>2.0040022348957787</v>
      </c>
      <c r="V27" s="1274" t="s">
        <v>80</v>
      </c>
      <c r="W27" s="1274" t="s">
        <v>80</v>
      </c>
      <c r="X27" s="1275" t="s">
        <v>80</v>
      </c>
      <c r="Y27" s="1276">
        <v>18.317256031203016</v>
      </c>
      <c r="Z27" s="2"/>
    </row>
    <row r="28" spans="1:85" ht="17.25" customHeight="1" thickBot="1">
      <c r="B28" s="194" t="s">
        <v>225</v>
      </c>
      <c r="C28" s="195"/>
      <c r="D28" s="1267">
        <v>10.918008862377697</v>
      </c>
      <c r="E28" s="1268">
        <v>7.4962149929512147</v>
      </c>
      <c r="F28" s="1268">
        <v>8.363170558589653</v>
      </c>
      <c r="G28" s="1268">
        <v>13.226644526379678</v>
      </c>
      <c r="H28" s="1268">
        <v>14.496942207228468</v>
      </c>
      <c r="I28" s="1268">
        <v>20.310744141379384</v>
      </c>
      <c r="J28" s="1268">
        <v>19.230039754542513</v>
      </c>
      <c r="K28" s="1269">
        <v>19.330795080059104</v>
      </c>
      <c r="L28" s="1269">
        <v>20.595298896697834</v>
      </c>
      <c r="M28" s="1268">
        <v>20.595832561535019</v>
      </c>
      <c r="N28" s="1268">
        <v>19.2476696163612</v>
      </c>
      <c r="O28" s="1268">
        <v>18.360160293381277</v>
      </c>
      <c r="P28" s="1268">
        <v>14.657508692822262</v>
      </c>
      <c r="Q28" s="1268">
        <v>12.577612795414776</v>
      </c>
      <c r="R28" s="1268">
        <v>20.227039490403349</v>
      </c>
      <c r="S28" s="1268">
        <v>17.912662755147952</v>
      </c>
      <c r="T28" s="1268">
        <v>16.448987427904868</v>
      </c>
      <c r="U28" s="1268">
        <v>17.420228841819828</v>
      </c>
      <c r="V28" s="1268">
        <v>20.447281017373278</v>
      </c>
      <c r="W28" s="1268">
        <v>19.096422693195471</v>
      </c>
      <c r="X28" s="1270">
        <v>33.320453053562701</v>
      </c>
      <c r="Y28" s="1271">
        <v>16.347421721474671</v>
      </c>
      <c r="Z28" s="2"/>
    </row>
    <row r="29" spans="1:85" ht="17.25" customHeight="1">
      <c r="B29" s="2"/>
      <c r="C29" s="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"/>
      <c r="AC29" s="1203" t="s">
        <v>208</v>
      </c>
      <c r="AH29" s="1048" t="s">
        <v>163</v>
      </c>
    </row>
    <row r="30" spans="1:85" ht="17.25" customHeight="1"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053"/>
    </row>
    <row r="31" spans="1:85" ht="17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053"/>
      <c r="AC31" s="1048" t="s">
        <v>7</v>
      </c>
      <c r="AD31" s="1204">
        <v>18.128679747574861</v>
      </c>
    </row>
    <row r="32" spans="1:85" ht="17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053"/>
      <c r="AC32" s="1048" t="s">
        <v>27</v>
      </c>
      <c r="AD32" s="1204">
        <v>17.782970211074719</v>
      </c>
    </row>
    <row r="33" spans="2:30" ht="17.2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053"/>
      <c r="AC33" s="1048" t="s">
        <v>34</v>
      </c>
      <c r="AD33" s="1204">
        <v>16.128524552617115</v>
      </c>
    </row>
    <row r="34" spans="2:30" ht="17.2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053"/>
      <c r="AC34" s="1048" t="s">
        <v>11</v>
      </c>
      <c r="AD34" s="1204">
        <v>15.6039706360966</v>
      </c>
    </row>
    <row r="35" spans="2:30" ht="17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053"/>
      <c r="AC35" s="1048" t="s">
        <v>9</v>
      </c>
      <c r="AD35" s="1204">
        <v>15.144605031264089</v>
      </c>
    </row>
    <row r="36" spans="2:30" ht="17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053"/>
      <c r="AC36" s="1048" t="s">
        <v>25</v>
      </c>
      <c r="AD36" s="1204">
        <v>14.9141249250924</v>
      </c>
    </row>
    <row r="37" spans="2:30" ht="17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053"/>
      <c r="AC37" s="1048" t="s">
        <v>15</v>
      </c>
      <c r="AD37" s="1204">
        <v>14.579713196769912</v>
      </c>
    </row>
    <row r="38" spans="2:30" ht="17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053"/>
      <c r="AD38" s="1204"/>
    </row>
    <row r="39" spans="2:30" ht="17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053"/>
      <c r="AC39" s="1203" t="s">
        <v>209</v>
      </c>
      <c r="AD39" s="1204"/>
    </row>
    <row r="40" spans="2:30" ht="17.2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053"/>
      <c r="AD40" s="1204"/>
    </row>
    <row r="41" spans="2:30" ht="17.2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053"/>
      <c r="AC41" s="1048" t="s">
        <v>25</v>
      </c>
      <c r="AD41" s="1204">
        <v>24.425594079791303</v>
      </c>
    </row>
    <row r="42" spans="2:30" ht="17.2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053"/>
      <c r="AC42" s="1048" t="s">
        <v>9</v>
      </c>
      <c r="AD42" s="1204">
        <v>18.783420003183842</v>
      </c>
    </row>
    <row r="43" spans="2:30" ht="17.2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053"/>
      <c r="AC43" s="1048" t="s">
        <v>11</v>
      </c>
      <c r="AD43" s="1204">
        <v>15.803914093798904</v>
      </c>
    </row>
    <row r="44" spans="2:30" ht="17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053"/>
      <c r="AC44" s="1048" t="s">
        <v>13</v>
      </c>
      <c r="AD44" s="1204">
        <v>15.719438730047688</v>
      </c>
    </row>
    <row r="45" spans="2:30" ht="17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053"/>
      <c r="AC45" s="1048" t="s">
        <v>5</v>
      </c>
      <c r="AD45" s="1204">
        <v>15.254385354981682</v>
      </c>
    </row>
    <row r="46" spans="2:30" ht="17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053"/>
      <c r="AC46" s="1048" t="s">
        <v>27</v>
      </c>
      <c r="AD46" s="1204">
        <v>14.944870672120777</v>
      </c>
    </row>
    <row r="47" spans="2:30" ht="17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053"/>
      <c r="AC47" s="1048" t="s">
        <v>31</v>
      </c>
      <c r="AD47" s="1204">
        <v>14.920173978624131</v>
      </c>
    </row>
    <row r="48" spans="2:30" ht="17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053"/>
      <c r="AD48" s="1204"/>
    </row>
    <row r="49" spans="2:31" ht="17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053"/>
      <c r="AD49" s="1204"/>
    </row>
    <row r="50" spans="2:31" ht="17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053"/>
      <c r="AC50" s="1203" t="s">
        <v>210</v>
      </c>
      <c r="AD50" s="1204"/>
    </row>
    <row r="51" spans="2:31" ht="17.2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053"/>
      <c r="AD51" s="1204"/>
    </row>
    <row r="52" spans="2:31" ht="17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053"/>
      <c r="AC52" s="1048" t="s">
        <v>9</v>
      </c>
      <c r="AD52" s="1204">
        <v>29.017294756399231</v>
      </c>
    </row>
    <row r="53" spans="2:31" ht="17.2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053"/>
      <c r="AC53" s="1048" t="s">
        <v>13</v>
      </c>
      <c r="AD53" s="1204">
        <v>19.476079821498786</v>
      </c>
    </row>
    <row r="54" spans="2:31" ht="17.2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053"/>
      <c r="AC54" s="1048" t="s">
        <v>25</v>
      </c>
      <c r="AD54" s="1204">
        <v>19.355718389455216</v>
      </c>
    </row>
    <row r="55" spans="2:31" ht="17.2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053"/>
      <c r="AC55" s="1048" t="s">
        <v>11</v>
      </c>
      <c r="AD55" s="1204">
        <v>18.746219323698689</v>
      </c>
    </row>
    <row r="56" spans="2:31" ht="17.2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053"/>
      <c r="AC56" s="1048" t="s">
        <v>27</v>
      </c>
      <c r="AD56" s="1204">
        <v>17.176469880471256</v>
      </c>
    </row>
    <row r="57" spans="2:31" ht="17.2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053"/>
      <c r="AC57" s="1048" t="s">
        <v>237</v>
      </c>
      <c r="AD57" s="1204">
        <v>17.106585445948262</v>
      </c>
    </row>
    <row r="58" spans="2:31" ht="17.2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053"/>
      <c r="AD58" s="1204"/>
    </row>
    <row r="59" spans="2:31" ht="17.2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053"/>
    </row>
    <row r="60" spans="2:31" ht="17.2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053"/>
      <c r="AC60" s="1203" t="s">
        <v>207</v>
      </c>
      <c r="AD60" s="1204"/>
    </row>
    <row r="61" spans="2:31" ht="17.2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053"/>
      <c r="AD61" s="1204"/>
    </row>
    <row r="62" spans="2:31" ht="17.2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053"/>
      <c r="AC62" s="1048" t="s">
        <v>15</v>
      </c>
      <c r="AD62" s="1204">
        <v>18.590502912957174</v>
      </c>
      <c r="AE62" s="1172"/>
    </row>
    <row r="63" spans="2:31" ht="17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053"/>
      <c r="AC63" s="1048" t="s">
        <v>33</v>
      </c>
      <c r="AD63" s="1204">
        <v>10.349078094896333</v>
      </c>
      <c r="AE63" s="1172"/>
    </row>
    <row r="64" spans="2:31" ht="17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053"/>
      <c r="AC64" s="1048" t="s">
        <v>5</v>
      </c>
      <c r="AD64" s="1204">
        <v>8.6551072247591918</v>
      </c>
      <c r="AE64" s="1172"/>
    </row>
    <row r="65" spans="2:31" ht="17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053"/>
      <c r="AC65" s="1048" t="s">
        <v>236</v>
      </c>
      <c r="AD65" s="1204">
        <v>7.9772201501907558</v>
      </c>
      <c r="AE65" s="1172"/>
    </row>
    <row r="66" spans="2:31" ht="17.2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053"/>
    </row>
    <row r="67" spans="2:31" ht="17.2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053"/>
    </row>
    <row r="68" spans="2:31" ht="17.2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053"/>
    </row>
    <row r="69" spans="2:31">
      <c r="AA69" s="1053"/>
    </row>
    <row r="78" spans="2:31">
      <c r="I78" s="408"/>
      <c r="J78" s="408"/>
      <c r="K78" s="408"/>
      <c r="L78" s="408"/>
      <c r="M78" s="408"/>
      <c r="N78" s="408"/>
    </row>
    <row r="79" spans="2:31">
      <c r="I79" s="408"/>
      <c r="J79" s="408"/>
      <c r="K79" s="408"/>
      <c r="L79" s="408"/>
      <c r="M79" s="408"/>
      <c r="N79" s="408"/>
    </row>
    <row r="80" spans="2:31">
      <c r="I80" s="408"/>
      <c r="J80" s="408"/>
      <c r="K80" s="408"/>
      <c r="L80" s="408"/>
      <c r="M80" s="408"/>
      <c r="N80" s="408"/>
    </row>
    <row r="81" spans="9:14">
      <c r="I81" s="408"/>
      <c r="J81" s="408"/>
      <c r="K81" s="411"/>
      <c r="L81" s="411"/>
      <c r="M81" s="408"/>
      <c r="N81" s="408"/>
    </row>
    <row r="82" spans="9:14">
      <c r="I82" s="408"/>
      <c r="J82" s="408"/>
      <c r="K82" s="411"/>
      <c r="L82" s="408"/>
      <c r="M82" s="408"/>
      <c r="N82" s="408"/>
    </row>
    <row r="83" spans="9:14">
      <c r="I83" s="408"/>
      <c r="J83" s="408"/>
      <c r="K83" s="411"/>
      <c r="L83" s="408"/>
      <c r="M83" s="408"/>
      <c r="N83" s="408"/>
    </row>
    <row r="84" spans="9:14">
      <c r="I84" s="408"/>
      <c r="J84" s="408"/>
      <c r="K84" s="411"/>
      <c r="L84" s="408"/>
      <c r="M84" s="408"/>
      <c r="N84" s="408"/>
    </row>
    <row r="85" spans="9:14">
      <c r="I85" s="408"/>
      <c r="J85" s="408"/>
      <c r="K85" s="411"/>
      <c r="L85" s="408"/>
      <c r="M85" s="408"/>
      <c r="N85" s="408"/>
    </row>
    <row r="86" spans="9:14">
      <c r="I86" s="408"/>
      <c r="J86" s="408"/>
      <c r="K86" s="411"/>
      <c r="L86" s="408"/>
      <c r="M86" s="408"/>
      <c r="N86" s="408"/>
    </row>
    <row r="87" spans="9:14">
      <c r="I87" s="408"/>
      <c r="J87" s="408"/>
      <c r="K87" s="408"/>
      <c r="L87" s="408"/>
      <c r="M87" s="408"/>
      <c r="N87" s="408"/>
    </row>
    <row r="88" spans="9:14">
      <c r="I88" s="408"/>
      <c r="J88" s="408"/>
      <c r="K88" s="408"/>
      <c r="L88" s="408"/>
      <c r="M88" s="408"/>
      <c r="N88" s="408"/>
    </row>
    <row r="89" spans="9:14">
      <c r="I89" s="408"/>
      <c r="J89" s="408"/>
      <c r="K89" s="408"/>
      <c r="L89" s="408"/>
      <c r="M89" s="408"/>
      <c r="N89" s="408"/>
    </row>
    <row r="90" spans="9:14">
      <c r="I90" s="408"/>
      <c r="J90" s="408"/>
      <c r="K90" s="408"/>
      <c r="L90" s="408"/>
      <c r="M90" s="408"/>
      <c r="N90" s="408"/>
    </row>
  </sheetData>
  <sortState xmlns:xlrd2="http://schemas.microsoft.com/office/spreadsheetml/2017/richdata2" ref="B5:X27">
    <sortCondition ref="B5"/>
  </sortState>
  <mergeCells count="4">
    <mergeCell ref="B3:B4"/>
    <mergeCell ref="C3:C4"/>
    <mergeCell ref="Y3:Y4"/>
    <mergeCell ref="D3:X3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45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AL91"/>
  <sheetViews>
    <sheetView view="pageBreakPreview" topLeftCell="C1" zoomScale="85" zoomScaleNormal="70" zoomScaleSheetLayoutView="85" workbookViewId="0">
      <selection activeCell="X82" sqref="X82"/>
    </sheetView>
  </sheetViews>
  <sheetFormatPr baseColWidth="10" defaultRowHeight="12.75"/>
  <cols>
    <col min="1" max="1" width="1" hidden="1" customWidth="1"/>
    <col min="2" max="6" width="11.28515625" customWidth="1"/>
    <col min="7" max="7" width="12.5703125" customWidth="1"/>
    <col min="8" max="17" width="11.28515625" customWidth="1"/>
    <col min="18" max="18" width="11.28515625" style="1048" customWidth="1"/>
    <col min="19" max="20" width="6.42578125" style="1048" customWidth="1"/>
    <col min="21" max="22" width="11.42578125" style="1048"/>
    <col min="23" max="23" width="5.140625" style="1048" customWidth="1"/>
    <col min="24" max="38" width="11.42578125" style="1048"/>
  </cols>
  <sheetData>
    <row r="1" spans="2:25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53"/>
    </row>
    <row r="2" spans="2:25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53"/>
    </row>
    <row r="3" spans="2:25" ht="18" customHeight="1">
      <c r="B3" s="2"/>
      <c r="C3" s="2"/>
      <c r="D3" s="2"/>
      <c r="E3" s="2"/>
      <c r="F3" s="2"/>
      <c r="G3" s="2"/>
      <c r="H3" s="2"/>
      <c r="I3" s="2"/>
      <c r="J3" s="199"/>
      <c r="K3" s="2"/>
      <c r="L3" s="2"/>
      <c r="M3" s="2"/>
      <c r="N3" s="2"/>
      <c r="O3" s="2"/>
      <c r="P3" s="2"/>
      <c r="Q3" s="2"/>
      <c r="R3" s="1053"/>
    </row>
    <row r="4" spans="2:25" ht="18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53"/>
    </row>
    <row r="5" spans="2:25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53"/>
    </row>
    <row r="6" spans="2:25" ht="18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053"/>
    </row>
    <row r="7" spans="2:25" ht="18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053"/>
    </row>
    <row r="8" spans="2:25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053"/>
      <c r="U8" s="1203" t="s">
        <v>212</v>
      </c>
      <c r="X8" s="1203" t="s">
        <v>213</v>
      </c>
    </row>
    <row r="9" spans="2:25" ht="18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053"/>
    </row>
    <row r="10" spans="2:25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053"/>
      <c r="U10" s="1048" t="s">
        <v>11</v>
      </c>
      <c r="V10" s="1156">
        <v>26.168461362485164</v>
      </c>
      <c r="X10" s="1048" t="s">
        <v>25</v>
      </c>
      <c r="Y10" s="1156">
        <v>36.134397366884713</v>
      </c>
    </row>
    <row r="11" spans="2:25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053"/>
      <c r="U11" s="1048" t="s">
        <v>21</v>
      </c>
      <c r="V11" s="1156">
        <v>25.650596539130749</v>
      </c>
      <c r="X11" s="1048" t="s">
        <v>237</v>
      </c>
      <c r="Y11" s="1156">
        <v>35.133758863560651</v>
      </c>
    </row>
    <row r="12" spans="2:25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053"/>
      <c r="U12" s="1048" t="s">
        <v>15</v>
      </c>
      <c r="V12" s="1156">
        <v>24.572290073379666</v>
      </c>
      <c r="X12" s="1048" t="s">
        <v>7</v>
      </c>
      <c r="Y12" s="1156">
        <v>31.259206795628113</v>
      </c>
    </row>
    <row r="13" spans="2:25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053"/>
      <c r="U13" s="1048" t="s">
        <v>3</v>
      </c>
      <c r="V13" s="1156">
        <v>23.318153460996349</v>
      </c>
      <c r="X13" s="1048" t="s">
        <v>9</v>
      </c>
      <c r="Y13" s="1156">
        <v>30.325130731788715</v>
      </c>
    </row>
    <row r="14" spans="2:25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53"/>
      <c r="U14" s="1048" t="s">
        <v>27</v>
      </c>
      <c r="V14" s="1156">
        <v>22.877377670880144</v>
      </c>
      <c r="X14" s="1048" t="s">
        <v>11</v>
      </c>
      <c r="Y14" s="1156">
        <v>25.150859595573817</v>
      </c>
    </row>
    <row r="15" spans="2:25" ht="18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53"/>
      <c r="U15" s="1048" t="s">
        <v>13</v>
      </c>
      <c r="V15" s="1156">
        <v>22.859378609902414</v>
      </c>
      <c r="X15" s="1048" t="s">
        <v>35</v>
      </c>
      <c r="Y15" s="1156">
        <v>23.694430481903304</v>
      </c>
    </row>
    <row r="16" spans="2:25" ht="18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53"/>
    </row>
    <row r="17" spans="2:25" ht="18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53"/>
      <c r="U17" s="1203" t="s">
        <v>215</v>
      </c>
      <c r="X17" s="1203" t="s">
        <v>216</v>
      </c>
    </row>
    <row r="18" spans="2:25" ht="18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53"/>
    </row>
    <row r="19" spans="2:25" ht="18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053"/>
      <c r="U19" s="1048" t="s">
        <v>25</v>
      </c>
      <c r="V19" s="1156">
        <v>29.493185686194686</v>
      </c>
      <c r="X19" s="1048" t="s">
        <v>9</v>
      </c>
      <c r="Y19" s="1156">
        <v>24.893258984721786</v>
      </c>
    </row>
    <row r="20" spans="2:25" ht="18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053"/>
      <c r="U20" s="1048" t="s">
        <v>9</v>
      </c>
      <c r="V20" s="1156">
        <v>26.875838168821531</v>
      </c>
      <c r="X20" s="1048" t="s">
        <v>11</v>
      </c>
      <c r="Y20" s="1156">
        <v>24.867332401262288</v>
      </c>
    </row>
    <row r="21" spans="2:25" ht="18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053"/>
      <c r="U21" s="1048" t="s">
        <v>237</v>
      </c>
      <c r="V21" s="1156">
        <v>26.814154342791095</v>
      </c>
      <c r="X21" s="1048" t="s">
        <v>25</v>
      </c>
      <c r="Y21" s="1156">
        <v>24.03645609732872</v>
      </c>
    </row>
    <row r="22" spans="2:25" ht="18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053"/>
      <c r="U22" s="1048" t="s">
        <v>37</v>
      </c>
      <c r="V22" s="1156">
        <v>26.607328076149393</v>
      </c>
      <c r="X22" s="1048" t="s">
        <v>15</v>
      </c>
      <c r="Y22" s="1156">
        <v>23.680186181829651</v>
      </c>
    </row>
    <row r="23" spans="2:25" ht="18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053"/>
      <c r="U23" s="1048" t="s">
        <v>11</v>
      </c>
      <c r="V23" s="1156">
        <v>26.108925135597424</v>
      </c>
      <c r="X23" s="1048" t="s">
        <v>13</v>
      </c>
      <c r="Y23" s="1156">
        <v>23.577267211741589</v>
      </c>
    </row>
    <row r="24" spans="2:25" ht="18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053"/>
      <c r="U24" s="1048" t="s">
        <v>31</v>
      </c>
      <c r="V24" s="1156">
        <v>26.006051943263977</v>
      </c>
      <c r="X24" s="1048" t="s">
        <v>31</v>
      </c>
      <c r="Y24" s="1156">
        <v>23.474750378710876</v>
      </c>
    </row>
    <row r="25" spans="2:25" ht="18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053"/>
    </row>
    <row r="26" spans="2:25" ht="18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053"/>
      <c r="U26" s="1203" t="s">
        <v>247</v>
      </c>
      <c r="X26" s="1205" t="s">
        <v>221</v>
      </c>
    </row>
    <row r="27" spans="2:25" ht="18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053"/>
      <c r="X27" s="1130"/>
    </row>
    <row r="28" spans="2:25" ht="18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053"/>
      <c r="U28" s="1048" t="s">
        <v>25</v>
      </c>
      <c r="V28" s="1156">
        <v>24.105950430957623</v>
      </c>
      <c r="X28" s="1048" t="s">
        <v>237</v>
      </c>
      <c r="Y28" s="1156">
        <v>43.129687500000003</v>
      </c>
    </row>
    <row r="29" spans="2:25" ht="18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053"/>
      <c r="U29" s="1048" t="s">
        <v>34</v>
      </c>
      <c r="V29" s="1156">
        <v>22.674505625413634</v>
      </c>
      <c r="X29" s="1048" t="s">
        <v>34</v>
      </c>
      <c r="Y29" s="1156">
        <v>32.244361111111104</v>
      </c>
    </row>
    <row r="30" spans="2:25" ht="18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053"/>
      <c r="U30" s="1048" t="s">
        <v>237</v>
      </c>
      <c r="V30" s="1156">
        <v>21.588848684210529</v>
      </c>
      <c r="X30" s="1048" t="s">
        <v>9</v>
      </c>
      <c r="Y30" s="1156">
        <v>26.434497765301025</v>
      </c>
    </row>
    <row r="31" spans="2:25" ht="18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053"/>
      <c r="U31" s="1048" t="s">
        <v>15</v>
      </c>
      <c r="V31" s="1156">
        <v>20.081363907167134</v>
      </c>
      <c r="X31" s="1048" t="s">
        <v>15</v>
      </c>
      <c r="Y31" s="1156">
        <v>25.52640133507256</v>
      </c>
    </row>
    <row r="32" spans="2:25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053"/>
      <c r="U32" s="1048" t="s">
        <v>35</v>
      </c>
      <c r="V32" s="1156">
        <v>19.212899225299523</v>
      </c>
      <c r="X32" s="1048" t="s">
        <v>37</v>
      </c>
      <c r="Y32" s="1156">
        <v>22.751769290724859</v>
      </c>
    </row>
    <row r="33" spans="2:25" ht="18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053"/>
      <c r="U33" s="1048" t="s">
        <v>11</v>
      </c>
      <c r="V33" s="1156">
        <v>19.028933780287755</v>
      </c>
      <c r="X33" s="1048" t="s">
        <v>5</v>
      </c>
      <c r="Y33" s="1156">
        <v>21.961736262778832</v>
      </c>
    </row>
    <row r="34" spans="2:25" ht="18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053"/>
    </row>
    <row r="35" spans="2:25" ht="18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053"/>
      <c r="U35" s="1203" t="s">
        <v>218</v>
      </c>
      <c r="X35" s="1205" t="s">
        <v>219</v>
      </c>
    </row>
    <row r="36" spans="2:25" ht="18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053"/>
      <c r="X36" s="1130"/>
    </row>
    <row r="37" spans="2:25" ht="18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053"/>
      <c r="U37" s="1048" t="s">
        <v>13</v>
      </c>
      <c r="V37" s="1156">
        <v>18.303933690373654</v>
      </c>
      <c r="X37" s="1048" t="s">
        <v>15</v>
      </c>
      <c r="Y37" s="1156">
        <v>26.284620152399533</v>
      </c>
    </row>
    <row r="38" spans="2:25" ht="18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053"/>
      <c r="U38" s="1048" t="s">
        <v>5</v>
      </c>
      <c r="V38" s="1156">
        <v>16.063184506533268</v>
      </c>
      <c r="X38" s="1048" t="s">
        <v>17</v>
      </c>
      <c r="Y38" s="1156">
        <v>21.08835043683262</v>
      </c>
    </row>
    <row r="39" spans="2:25" ht="18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053"/>
      <c r="U39" s="1048" t="s">
        <v>3</v>
      </c>
      <c r="V39" s="1156">
        <v>15.88700549223654</v>
      </c>
      <c r="X39" s="1048" t="s">
        <v>18</v>
      </c>
      <c r="Y39" s="1156">
        <v>20.611900990099013</v>
      </c>
    </row>
    <row r="40" spans="2:25" ht="18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053"/>
      <c r="U40" s="1048" t="s">
        <v>62</v>
      </c>
      <c r="V40" s="1156">
        <v>13.844751935186299</v>
      </c>
      <c r="X40" s="1048" t="s">
        <v>36</v>
      </c>
      <c r="Y40" s="1156">
        <v>19.090299506263769</v>
      </c>
    </row>
    <row r="41" spans="2:25" ht="18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053"/>
      <c r="U41" s="1048" t="s">
        <v>11</v>
      </c>
      <c r="V41" s="1156">
        <v>13.490579848125615</v>
      </c>
      <c r="X41" s="1048" t="s">
        <v>62</v>
      </c>
      <c r="Y41" s="1156">
        <v>18.752974092875906</v>
      </c>
    </row>
    <row r="42" spans="2:25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053"/>
      <c r="U42" s="1048" t="s">
        <v>21</v>
      </c>
      <c r="V42" s="1156">
        <v>13.261143009084222</v>
      </c>
      <c r="X42" s="1048" t="s">
        <v>236</v>
      </c>
      <c r="Y42" s="1156">
        <v>18.411317113806753</v>
      </c>
    </row>
    <row r="43" spans="2:25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053"/>
    </row>
    <row r="44" spans="2:25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053"/>
      <c r="U44" s="1205" t="s">
        <v>220</v>
      </c>
    </row>
    <row r="45" spans="2:25" ht="18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53"/>
      <c r="U45" s="1130"/>
    </row>
    <row r="46" spans="2:25" ht="18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053"/>
      <c r="U46" s="1048" t="s">
        <v>15</v>
      </c>
      <c r="V46" s="1156">
        <v>24.182730239751514</v>
      </c>
    </row>
    <row r="47" spans="2:25" ht="18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053"/>
      <c r="U47" s="1048" t="s">
        <v>17</v>
      </c>
      <c r="V47" s="1156">
        <v>20.743207496158217</v>
      </c>
    </row>
    <row r="48" spans="2:25" ht="18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053"/>
      <c r="U48" s="1048" t="s">
        <v>18</v>
      </c>
      <c r="V48" s="1156">
        <v>19.820549335080401</v>
      </c>
    </row>
    <row r="49" spans="2:22" ht="18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053"/>
      <c r="U49" s="1048" t="s">
        <v>36</v>
      </c>
      <c r="V49" s="1156">
        <v>19.096918367293497</v>
      </c>
    </row>
    <row r="50" spans="2:22" ht="18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053"/>
      <c r="U50" s="1048" t="s">
        <v>236</v>
      </c>
      <c r="V50" s="1156">
        <v>17.896207972445065</v>
      </c>
    </row>
    <row r="51" spans="2:22" ht="18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053"/>
      <c r="U51" s="1048" t="s">
        <v>62</v>
      </c>
      <c r="V51" s="1156">
        <v>17.678012337144182</v>
      </c>
    </row>
    <row r="52" spans="2:22" ht="18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053"/>
    </row>
    <row r="53" spans="2:22" ht="18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053"/>
    </row>
    <row r="54" spans="2:22" ht="18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053"/>
    </row>
    <row r="55" spans="2:22" ht="18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053"/>
    </row>
    <row r="56" spans="2:22" ht="18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53"/>
    </row>
    <row r="57" spans="2:22" ht="18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053"/>
    </row>
    <row r="58" spans="2:22" ht="18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053"/>
    </row>
    <row r="59" spans="2:22" ht="18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053"/>
    </row>
    <row r="60" spans="2:22" ht="18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053"/>
    </row>
    <row r="61" spans="2:22" ht="18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053"/>
    </row>
    <row r="62" spans="2:22" ht="18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053"/>
    </row>
    <row r="63" spans="2:22" ht="18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053"/>
    </row>
    <row r="64" spans="2:22" ht="18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053"/>
    </row>
    <row r="65" spans="2:18" ht="18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053"/>
    </row>
    <row r="66" spans="2:18" ht="18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053"/>
    </row>
    <row r="67" spans="2:18" ht="18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053"/>
    </row>
    <row r="68" spans="2:18" ht="18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053"/>
    </row>
    <row r="69" spans="2:18" ht="18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053"/>
    </row>
    <row r="70" spans="2:18" ht="18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053"/>
    </row>
    <row r="71" spans="2:18" ht="18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053"/>
    </row>
    <row r="72" spans="2:18" ht="18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053"/>
    </row>
    <row r="73" spans="2:18" ht="18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053"/>
    </row>
    <row r="74" spans="2:18" ht="18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053"/>
    </row>
    <row r="75" spans="2:18" ht="18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053"/>
    </row>
    <row r="76" spans="2:18" ht="18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053"/>
    </row>
    <row r="77" spans="2:18" ht="18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053"/>
    </row>
    <row r="78" spans="2:18" ht="18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53"/>
    </row>
    <row r="79" spans="2:18" ht="18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053"/>
    </row>
    <row r="80" spans="2:18" ht="18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053"/>
    </row>
    <row r="81" spans="2:18" ht="18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053"/>
    </row>
    <row r="82" spans="2:18" ht="18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053"/>
    </row>
    <row r="83" spans="2:18" ht="18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053"/>
    </row>
    <row r="84" spans="2:18" ht="18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053"/>
    </row>
    <row r="85" spans="2:18" ht="18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053"/>
    </row>
    <row r="86" spans="2:18" ht="18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053"/>
    </row>
    <row r="87" spans="2:18" ht="18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053"/>
    </row>
    <row r="88" spans="2:18" ht="18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053"/>
    </row>
    <row r="89" spans="2:18" ht="18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053"/>
    </row>
    <row r="90" spans="2:18" ht="18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053"/>
    </row>
    <row r="91" spans="2:18" ht="18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53"/>
    </row>
  </sheetData>
  <printOptions horizontalCentered="1"/>
  <pageMargins left="0.78740157480314965" right="0.59055118110236227" top="0.59055118110236227" bottom="0.59055118110236227" header="0.31496062992125984" footer="0.31496062992125984"/>
  <pageSetup paperSize="9"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K118"/>
  <sheetViews>
    <sheetView view="pageBreakPreview" zoomScale="90" zoomScaleNormal="55" zoomScaleSheetLayoutView="90" zoomScalePageLayoutView="50" workbookViewId="0">
      <selection activeCell="N79" sqref="N79"/>
    </sheetView>
  </sheetViews>
  <sheetFormatPr baseColWidth="10" defaultColWidth="11.42578125" defaultRowHeight="12.75"/>
  <cols>
    <col min="1" max="1" width="2" style="2" customWidth="1"/>
    <col min="2" max="2" width="4.42578125" style="2" customWidth="1"/>
    <col min="3" max="3" width="50" style="2" customWidth="1"/>
    <col min="4" max="5" width="11.7109375" style="2" customWidth="1"/>
    <col min="6" max="7" width="12.7109375" style="2" customWidth="1"/>
    <col min="8" max="8" width="12.5703125" style="2" bestFit="1" customWidth="1"/>
    <col min="9" max="12" width="12.7109375" style="2" customWidth="1"/>
    <col min="13" max="13" width="12.7109375" style="2" bestFit="1" customWidth="1"/>
    <col min="14" max="14" width="12.7109375" style="2" customWidth="1"/>
    <col min="15" max="15" width="1.42578125" style="2" customWidth="1"/>
    <col min="16" max="16" width="5.42578125" style="2" customWidth="1"/>
    <col min="17" max="17" width="12.85546875" style="1048" bestFit="1" customWidth="1"/>
    <col min="18" max="18" width="20" style="1048" bestFit="1" customWidth="1"/>
    <col min="19" max="20" width="6.28515625" style="1325" bestFit="1" customWidth="1"/>
    <col min="21" max="21" width="39" style="1325" customWidth="1"/>
    <col min="22" max="22" width="8.42578125" style="1325" bestFit="1" customWidth="1"/>
    <col min="23" max="23" width="5.140625" style="1325" bestFit="1" customWidth="1"/>
    <col min="24" max="24" width="10.7109375" style="1325" bestFit="1" customWidth="1"/>
    <col min="25" max="25" width="9.42578125" style="1325" bestFit="1" customWidth="1"/>
    <col min="26" max="26" width="8.140625" style="1325" bestFit="1" customWidth="1"/>
    <col min="27" max="31" width="11.5703125" style="1325" bestFit="1" customWidth="1"/>
    <col min="32" max="32" width="13.140625" style="1325" bestFit="1" customWidth="1"/>
    <col min="33" max="34" width="11.5703125" style="1325" bestFit="1" customWidth="1"/>
    <col min="35" max="35" width="13.140625" style="1325" bestFit="1" customWidth="1"/>
    <col min="36" max="36" width="14.5703125" style="1325" bestFit="1" customWidth="1"/>
    <col min="37" max="37" width="21.85546875" style="1048" bestFit="1" customWidth="1"/>
    <col min="38" max="16384" width="11.42578125" style="2"/>
  </cols>
  <sheetData>
    <row r="1" spans="1:37" s="3" customFormat="1" ht="20.25" customHeight="1">
      <c r="A1" s="782" t="s">
        <v>38</v>
      </c>
      <c r="B1" s="783"/>
      <c r="C1" s="784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Q1" s="1047"/>
      <c r="R1" s="1048"/>
      <c r="S1" s="1325"/>
      <c r="T1" s="1653" t="s">
        <v>250</v>
      </c>
      <c r="U1" s="1654"/>
      <c r="V1" s="1654"/>
      <c r="W1" s="1654"/>
      <c r="X1" s="1654"/>
      <c r="Y1" s="1654"/>
      <c r="Z1" s="1654"/>
      <c r="AA1" s="1654"/>
      <c r="AB1" s="1654"/>
      <c r="AC1" s="1654"/>
      <c r="AD1" s="1654"/>
      <c r="AE1" s="1654"/>
      <c r="AF1" s="1654"/>
      <c r="AG1" s="1654"/>
      <c r="AH1" s="1654"/>
      <c r="AI1" s="1654"/>
      <c r="AJ1" s="1655"/>
      <c r="AK1" s="1051"/>
    </row>
    <row r="2" spans="1:37" s="3" customFormat="1" ht="18">
      <c r="A2" s="785" t="s">
        <v>370</v>
      </c>
      <c r="B2" s="786"/>
      <c r="C2" s="784"/>
      <c r="H2" s="8"/>
      <c r="Q2" s="1047"/>
      <c r="R2" s="1048"/>
      <c r="S2" s="1325"/>
      <c r="T2" s="1658" t="s">
        <v>254</v>
      </c>
      <c r="U2" s="1659"/>
      <c r="V2" s="1664" t="s">
        <v>255</v>
      </c>
      <c r="W2" s="1665"/>
      <c r="X2" s="1665"/>
      <c r="Y2" s="1665"/>
      <c r="Z2" s="1665"/>
      <c r="AA2" s="1665"/>
      <c r="AB2" s="1665"/>
      <c r="AC2" s="1665"/>
      <c r="AD2" s="1665"/>
      <c r="AE2" s="1665"/>
      <c r="AF2" s="1665"/>
      <c r="AG2" s="1665"/>
      <c r="AH2" s="1665"/>
      <c r="AI2" s="1665"/>
      <c r="AJ2" s="1666"/>
      <c r="AK2" s="1051"/>
    </row>
    <row r="3" spans="1:37" s="3" customFormat="1" ht="15.75" customHeight="1">
      <c r="B3" s="777"/>
      <c r="C3" s="787"/>
      <c r="Q3" s="1047"/>
      <c r="R3" s="1048"/>
      <c r="S3" s="1325"/>
      <c r="T3" s="1660"/>
      <c r="U3" s="1661"/>
      <c r="V3" s="1656" t="s">
        <v>294</v>
      </c>
      <c r="W3" s="1651"/>
      <c r="X3" s="1651"/>
      <c r="Y3" s="1651"/>
      <c r="Z3" s="1651"/>
      <c r="AA3" s="1651"/>
      <c r="AB3" s="1651"/>
      <c r="AC3" s="1651"/>
      <c r="AD3" s="1651"/>
      <c r="AE3" s="1651"/>
      <c r="AF3" s="1651"/>
      <c r="AG3" s="1651"/>
      <c r="AH3" s="1651"/>
      <c r="AI3" s="1651"/>
      <c r="AJ3" s="1657"/>
      <c r="AK3" s="1051"/>
    </row>
    <row r="4" spans="1:37" s="3" customFormat="1" ht="18.75" customHeight="1">
      <c r="B4" s="777" t="s">
        <v>39</v>
      </c>
      <c r="C4" s="777"/>
      <c r="Q4" s="1047"/>
      <c r="R4" s="1048"/>
      <c r="S4" s="1325"/>
      <c r="T4" s="1660"/>
      <c r="U4" s="1661"/>
      <c r="V4" s="1650" t="s">
        <v>256</v>
      </c>
      <c r="W4" s="1651"/>
      <c r="X4" s="1651"/>
      <c r="Y4" s="1651"/>
      <c r="Z4" s="1651"/>
      <c r="AA4" s="1651"/>
      <c r="AB4" s="1651"/>
      <c r="AC4" s="1651"/>
      <c r="AD4" s="1651"/>
      <c r="AE4" s="1651"/>
      <c r="AF4" s="1651"/>
      <c r="AG4" s="1651"/>
      <c r="AH4" s="1651"/>
      <c r="AI4" s="1651"/>
      <c r="AJ4" s="1657"/>
      <c r="AK4" s="1051"/>
    </row>
    <row r="5" spans="1:37" s="3" customFormat="1" ht="18.75" customHeight="1" thickBot="1">
      <c r="B5" s="8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788"/>
      <c r="O5" s="788"/>
      <c r="Q5" s="1047"/>
      <c r="R5" s="1048"/>
      <c r="S5" s="1325"/>
      <c r="T5" s="1660"/>
      <c r="U5" s="1661"/>
      <c r="V5" s="1656" t="s">
        <v>194</v>
      </c>
      <c r="W5" s="1651"/>
      <c r="X5" s="1651"/>
      <c r="Y5" s="1651"/>
      <c r="Z5" s="1652"/>
      <c r="AA5" s="1652" t="s">
        <v>193</v>
      </c>
      <c r="AB5" s="1651"/>
      <c r="AC5" s="1651"/>
      <c r="AD5" s="1651"/>
      <c r="AE5" s="1652"/>
      <c r="AF5" s="1652" t="s">
        <v>48</v>
      </c>
      <c r="AG5" s="1651"/>
      <c r="AH5" s="1651"/>
      <c r="AI5" s="1651"/>
      <c r="AJ5" s="1657"/>
      <c r="AK5" s="1051"/>
    </row>
    <row r="6" spans="1:37" s="3" customFormat="1" ht="18.75" customHeight="1" thickBot="1">
      <c r="B6" s="1645" t="s">
        <v>0</v>
      </c>
      <c r="C6" s="1672" t="s">
        <v>1</v>
      </c>
      <c r="D6" s="1675" t="s">
        <v>40</v>
      </c>
      <c r="E6" s="1676"/>
      <c r="F6" s="1676"/>
      <c r="G6" s="1676"/>
      <c r="H6" s="1676"/>
      <c r="I6" s="1676"/>
      <c r="J6" s="1676"/>
      <c r="K6" s="1676"/>
      <c r="L6" s="1676"/>
      <c r="M6" s="1676"/>
      <c r="N6" s="1667" t="s">
        <v>41</v>
      </c>
      <c r="O6" s="68"/>
      <c r="Q6" s="1047"/>
      <c r="R6" s="1048"/>
      <c r="S6" s="1325"/>
      <c r="T6" s="1660"/>
      <c r="U6" s="1661"/>
      <c r="V6" s="1650" t="s">
        <v>257</v>
      </c>
      <c r="W6" s="1651"/>
      <c r="X6" s="1651"/>
      <c r="Y6" s="1651"/>
      <c r="Z6" s="1652"/>
      <c r="AA6" s="1651" t="s">
        <v>257</v>
      </c>
      <c r="AB6" s="1651"/>
      <c r="AC6" s="1651"/>
      <c r="AD6" s="1651"/>
      <c r="AE6" s="1652"/>
      <c r="AF6" s="1651" t="s">
        <v>257</v>
      </c>
      <c r="AG6" s="1651"/>
      <c r="AH6" s="1651"/>
      <c r="AI6" s="1651"/>
      <c r="AJ6" s="1657"/>
      <c r="AK6" s="1051"/>
    </row>
    <row r="7" spans="1:37" s="3" customFormat="1" ht="18.75" customHeight="1" thickTop="1">
      <c r="B7" s="1646"/>
      <c r="C7" s="1673"/>
      <c r="D7" s="1670" t="s">
        <v>42</v>
      </c>
      <c r="E7" s="1671"/>
      <c r="F7" s="1671"/>
      <c r="G7" s="1671"/>
      <c r="H7" s="1671"/>
      <c r="I7" s="1680" t="s">
        <v>43</v>
      </c>
      <c r="J7" s="1681"/>
      <c r="K7" s="1681"/>
      <c r="L7" s="1681"/>
      <c r="M7" s="1682"/>
      <c r="N7" s="1668"/>
      <c r="Q7" s="1047"/>
      <c r="R7" s="1048"/>
      <c r="S7" s="1325"/>
      <c r="T7" s="1662"/>
      <c r="U7" s="1663"/>
      <c r="V7" s="1359" t="s">
        <v>44</v>
      </c>
      <c r="W7" s="1360" t="s">
        <v>45</v>
      </c>
      <c r="X7" s="1360" t="s">
        <v>46</v>
      </c>
      <c r="Y7" s="1360" t="s">
        <v>47</v>
      </c>
      <c r="Z7" s="1361" t="s">
        <v>48</v>
      </c>
      <c r="AA7" s="1360" t="s">
        <v>44</v>
      </c>
      <c r="AB7" s="1360" t="s">
        <v>45</v>
      </c>
      <c r="AC7" s="1360" t="s">
        <v>46</v>
      </c>
      <c r="AD7" s="1360" t="s">
        <v>47</v>
      </c>
      <c r="AE7" s="1361" t="s">
        <v>48</v>
      </c>
      <c r="AF7" s="1360" t="s">
        <v>44</v>
      </c>
      <c r="AG7" s="1360" t="s">
        <v>45</v>
      </c>
      <c r="AH7" s="1360" t="s">
        <v>46</v>
      </c>
      <c r="AI7" s="1360" t="s">
        <v>47</v>
      </c>
      <c r="AJ7" s="1362" t="s">
        <v>48</v>
      </c>
      <c r="AK7" s="1051"/>
    </row>
    <row r="8" spans="1:37" s="3" customFormat="1" ht="18.75" customHeight="1" thickBot="1">
      <c r="B8" s="1647"/>
      <c r="C8" s="1674"/>
      <c r="D8" s="1481" t="s">
        <v>44</v>
      </c>
      <c r="E8" s="1482" t="s">
        <v>45</v>
      </c>
      <c r="F8" s="1482" t="s">
        <v>46</v>
      </c>
      <c r="G8" s="1483" t="s">
        <v>47</v>
      </c>
      <c r="H8" s="1484" t="s">
        <v>48</v>
      </c>
      <c r="I8" s="1481" t="s">
        <v>44</v>
      </c>
      <c r="J8" s="1482" t="s">
        <v>45</v>
      </c>
      <c r="K8" s="1482" t="s">
        <v>46</v>
      </c>
      <c r="L8" s="1483" t="s">
        <v>47</v>
      </c>
      <c r="M8" s="1485" t="s">
        <v>48</v>
      </c>
      <c r="N8" s="1669"/>
      <c r="Q8" s="1047"/>
      <c r="R8" s="1048"/>
      <c r="S8" s="1325"/>
      <c r="T8" s="1363" t="s">
        <v>258</v>
      </c>
      <c r="U8" s="1364" t="s">
        <v>234</v>
      </c>
      <c r="V8" s="1365"/>
      <c r="W8" s="1366"/>
      <c r="X8" s="1367">
        <v>521</v>
      </c>
      <c r="Y8" s="1367">
        <v>3598</v>
      </c>
      <c r="Z8" s="1368">
        <v>4119</v>
      </c>
      <c r="AA8" s="1366"/>
      <c r="AB8" s="1367">
        <v>1</v>
      </c>
      <c r="AC8" s="1367">
        <v>133</v>
      </c>
      <c r="AD8" s="1366"/>
      <c r="AE8" s="1368">
        <v>134</v>
      </c>
      <c r="AF8" s="1366"/>
      <c r="AG8" s="1367">
        <v>1</v>
      </c>
      <c r="AH8" s="1367">
        <v>654</v>
      </c>
      <c r="AI8" s="1367">
        <v>3598</v>
      </c>
      <c r="AJ8" s="1369">
        <v>4253</v>
      </c>
      <c r="AK8" s="1235">
        <f>+AJ8-N44</f>
        <v>0</v>
      </c>
    </row>
    <row r="9" spans="1:37" s="3" customFormat="1" ht="18.75" customHeight="1" thickTop="1">
      <c r="B9" s="200">
        <v>1</v>
      </c>
      <c r="C9" s="880" t="str">
        <f>+U32</f>
        <v>Agroaurora S.A.C.</v>
      </c>
      <c r="D9" s="881"/>
      <c r="E9" s="882"/>
      <c r="F9" s="882"/>
      <c r="G9" s="883"/>
      <c r="H9" s="884"/>
      <c r="I9" s="885" t="str">
        <f t="shared" ref="I9:L10" si="0">+IF(AA32&lt;&gt;"",AA32,"")</f>
        <v/>
      </c>
      <c r="J9" s="886" t="str">
        <f t="shared" si="0"/>
        <v/>
      </c>
      <c r="K9" s="887">
        <f t="shared" si="0"/>
        <v>1</v>
      </c>
      <c r="L9" s="888" t="str">
        <f t="shared" si="0"/>
        <v/>
      </c>
      <c r="M9" s="789">
        <f>SUM(I9:L9)</f>
        <v>1</v>
      </c>
      <c r="N9" s="889">
        <f>SUM(M9)</f>
        <v>1</v>
      </c>
      <c r="Q9" s="1047"/>
      <c r="R9" s="1048"/>
      <c r="S9" s="1325"/>
      <c r="T9" s="1370"/>
      <c r="U9" s="1371" t="s">
        <v>259</v>
      </c>
      <c r="V9" s="1372"/>
      <c r="W9" s="1373"/>
      <c r="X9" s="1374">
        <v>2</v>
      </c>
      <c r="Y9" s="1374">
        <v>3520</v>
      </c>
      <c r="Z9" s="1375">
        <v>3522</v>
      </c>
      <c r="AA9" s="1373"/>
      <c r="AB9" s="1373"/>
      <c r="AC9" s="1373"/>
      <c r="AD9" s="1373"/>
      <c r="AE9" s="1376"/>
      <c r="AF9" s="1373"/>
      <c r="AG9" s="1373"/>
      <c r="AH9" s="1374">
        <v>2</v>
      </c>
      <c r="AI9" s="1374">
        <v>3520</v>
      </c>
      <c r="AJ9" s="1377">
        <v>3522</v>
      </c>
      <c r="AK9" s="1235">
        <f t="shared" ref="AK9:AK31" si="1">+AJ9-N45</f>
        <v>0</v>
      </c>
    </row>
    <row r="10" spans="1:37" s="3" customFormat="1" ht="18.75" customHeight="1">
      <c r="B10" s="200">
        <f>+B9+1</f>
        <v>2</v>
      </c>
      <c r="C10" s="880" t="str">
        <f>+U33</f>
        <v>Agroindustrias San Jacinto S.A.A.</v>
      </c>
      <c r="D10" s="881"/>
      <c r="E10" s="882"/>
      <c r="F10" s="882"/>
      <c r="G10" s="883"/>
      <c r="H10" s="884"/>
      <c r="I10" s="885" t="str">
        <f t="shared" si="0"/>
        <v/>
      </c>
      <c r="J10" s="887">
        <f t="shared" si="0"/>
        <v>1</v>
      </c>
      <c r="K10" s="886" t="str">
        <f t="shared" si="0"/>
        <v/>
      </c>
      <c r="L10" s="888" t="str">
        <f t="shared" si="0"/>
        <v/>
      </c>
      <c r="M10" s="789">
        <f>SUM(I10:L10)</f>
        <v>1</v>
      </c>
      <c r="N10" s="889">
        <f>SUM(M10)</f>
        <v>1</v>
      </c>
      <c r="Q10" s="1047"/>
      <c r="R10" s="1048"/>
      <c r="S10" s="1325"/>
      <c r="T10" s="1370"/>
      <c r="U10" s="1371" t="s">
        <v>174</v>
      </c>
      <c r="V10" s="1372"/>
      <c r="W10" s="1373"/>
      <c r="X10" s="1374">
        <v>1591</v>
      </c>
      <c r="Y10" s="1374">
        <v>262648</v>
      </c>
      <c r="Z10" s="1375">
        <v>264239</v>
      </c>
      <c r="AA10" s="1373"/>
      <c r="AB10" s="1373"/>
      <c r="AC10" s="1374">
        <v>149</v>
      </c>
      <c r="AD10" s="1373"/>
      <c r="AE10" s="1375">
        <v>149</v>
      </c>
      <c r="AF10" s="1373"/>
      <c r="AG10" s="1373"/>
      <c r="AH10" s="1374">
        <v>1740</v>
      </c>
      <c r="AI10" s="1374">
        <v>262648</v>
      </c>
      <c r="AJ10" s="1377">
        <v>264388</v>
      </c>
      <c r="AK10" s="1235">
        <f t="shared" si="1"/>
        <v>0</v>
      </c>
    </row>
    <row r="11" spans="1:37" s="3" customFormat="1" ht="18.75" customHeight="1">
      <c r="B11" s="200">
        <f t="shared" ref="B11:B34" si="2">+B10+1</f>
        <v>3</v>
      </c>
      <c r="C11" s="880" t="str">
        <f t="shared" ref="C11:C12" si="3">+U34</f>
        <v>Atria Energía S.A.C.</v>
      </c>
      <c r="D11" s="890"/>
      <c r="E11" s="891"/>
      <c r="F11" s="891"/>
      <c r="G11" s="892"/>
      <c r="H11" s="893"/>
      <c r="I11" s="885" t="str">
        <f t="shared" ref="I11:I36" si="4">+IF(AA34&lt;&gt;"",AA34,"")</f>
        <v/>
      </c>
      <c r="J11" s="887">
        <f t="shared" ref="J11:J36" si="5">+IF(AB34&lt;&gt;"",AB34,"")</f>
        <v>3</v>
      </c>
      <c r="K11" s="886">
        <f t="shared" ref="K11:K36" si="6">+IF(AC34&lt;&gt;"",AC34,"")</f>
        <v>539</v>
      </c>
      <c r="L11" s="888" t="str">
        <f t="shared" ref="L11:L36" si="7">+IF(AD34&lt;&gt;"",AD34,"")</f>
        <v/>
      </c>
      <c r="M11" s="789">
        <f t="shared" ref="M11:M36" si="8">SUM(I11:L11)</f>
        <v>542</v>
      </c>
      <c r="N11" s="889">
        <f t="shared" ref="N11:N36" si="9">SUM(M11)</f>
        <v>542</v>
      </c>
      <c r="Q11" s="1047"/>
      <c r="R11" s="1048"/>
      <c r="S11" s="1325"/>
      <c r="T11" s="1370"/>
      <c r="U11" s="1371" t="s">
        <v>4</v>
      </c>
      <c r="V11" s="1372"/>
      <c r="W11" s="1373"/>
      <c r="X11" s="1374">
        <v>1596</v>
      </c>
      <c r="Y11" s="1374">
        <v>559687</v>
      </c>
      <c r="Z11" s="1375">
        <v>561283</v>
      </c>
      <c r="AA11" s="1373"/>
      <c r="AB11" s="1374">
        <v>1</v>
      </c>
      <c r="AC11" s="1374">
        <v>50</v>
      </c>
      <c r="AD11" s="1373"/>
      <c r="AE11" s="1375">
        <v>51</v>
      </c>
      <c r="AF11" s="1373"/>
      <c r="AG11" s="1374">
        <v>1</v>
      </c>
      <c r="AH11" s="1374">
        <v>1646</v>
      </c>
      <c r="AI11" s="1374">
        <v>559687</v>
      </c>
      <c r="AJ11" s="1377">
        <v>561334</v>
      </c>
      <c r="AK11" s="1235">
        <f t="shared" si="1"/>
        <v>0</v>
      </c>
    </row>
    <row r="12" spans="1:37" s="3" customFormat="1" ht="18.75" customHeight="1">
      <c r="B12" s="200">
        <f t="shared" si="2"/>
        <v>4</v>
      </c>
      <c r="C12" s="880" t="str">
        <f t="shared" si="3"/>
        <v>Bioenergía del Chira S.A.</v>
      </c>
      <c r="D12" s="881"/>
      <c r="E12" s="894"/>
      <c r="F12" s="894"/>
      <c r="G12" s="895"/>
      <c r="H12" s="896"/>
      <c r="I12" s="885" t="str">
        <f t="shared" si="4"/>
        <v/>
      </c>
      <c r="J12" s="887" t="str">
        <f t="shared" si="5"/>
        <v/>
      </c>
      <c r="K12" s="886">
        <f t="shared" si="6"/>
        <v>2</v>
      </c>
      <c r="L12" s="888" t="str">
        <f t="shared" si="7"/>
        <v/>
      </c>
      <c r="M12" s="789">
        <f t="shared" si="8"/>
        <v>2</v>
      </c>
      <c r="N12" s="889">
        <f t="shared" si="9"/>
        <v>2</v>
      </c>
      <c r="Q12" s="1047"/>
      <c r="R12" s="1048"/>
      <c r="S12" s="1325"/>
      <c r="T12" s="1370"/>
      <c r="U12" s="1371" t="s">
        <v>6</v>
      </c>
      <c r="V12" s="1372"/>
      <c r="W12" s="1373"/>
      <c r="X12" s="1374">
        <v>2</v>
      </c>
      <c r="Y12" s="1374">
        <v>2086</v>
      </c>
      <c r="Z12" s="1375">
        <v>2088</v>
      </c>
      <c r="AA12" s="1373"/>
      <c r="AB12" s="1373"/>
      <c r="AC12" s="1373"/>
      <c r="AD12" s="1373"/>
      <c r="AE12" s="1376"/>
      <c r="AF12" s="1373"/>
      <c r="AG12" s="1373"/>
      <c r="AH12" s="1374">
        <v>2</v>
      </c>
      <c r="AI12" s="1374">
        <v>2086</v>
      </c>
      <c r="AJ12" s="1377">
        <v>2088</v>
      </c>
      <c r="AK12" s="1235">
        <f t="shared" si="1"/>
        <v>0</v>
      </c>
    </row>
    <row r="13" spans="1:37" s="3" customFormat="1" ht="18.75" customHeight="1">
      <c r="B13" s="200">
        <f t="shared" si="2"/>
        <v>5</v>
      </c>
      <c r="C13" s="880" t="str">
        <f>+U36</f>
        <v>Chinango S.A.C</v>
      </c>
      <c r="D13" s="881"/>
      <c r="E13" s="894"/>
      <c r="F13" s="894"/>
      <c r="G13" s="895"/>
      <c r="H13" s="896"/>
      <c r="I13" s="885">
        <f t="shared" si="4"/>
        <v>1</v>
      </c>
      <c r="J13" s="887" t="str">
        <f t="shared" si="5"/>
        <v/>
      </c>
      <c r="K13" s="886">
        <f t="shared" si="6"/>
        <v>1</v>
      </c>
      <c r="L13" s="888" t="str">
        <f t="shared" si="7"/>
        <v/>
      </c>
      <c r="M13" s="789">
        <f t="shared" si="8"/>
        <v>2</v>
      </c>
      <c r="N13" s="889">
        <f t="shared" si="9"/>
        <v>2</v>
      </c>
      <c r="Q13" s="1047"/>
      <c r="R13" s="1048"/>
      <c r="S13" s="1325"/>
      <c r="T13" s="1370"/>
      <c r="U13" s="1371" t="s">
        <v>8</v>
      </c>
      <c r="V13" s="1372"/>
      <c r="W13" s="1373"/>
      <c r="X13" s="1374">
        <v>1097</v>
      </c>
      <c r="Y13" s="1374">
        <v>335140</v>
      </c>
      <c r="Z13" s="1375">
        <v>336237</v>
      </c>
      <c r="AA13" s="1373"/>
      <c r="AB13" s="1373"/>
      <c r="AC13" s="1373"/>
      <c r="AD13" s="1373"/>
      <c r="AE13" s="1376"/>
      <c r="AF13" s="1373"/>
      <c r="AG13" s="1373"/>
      <c r="AH13" s="1374">
        <v>1097</v>
      </c>
      <c r="AI13" s="1374">
        <v>335140</v>
      </c>
      <c r="AJ13" s="1377">
        <v>336237</v>
      </c>
      <c r="AK13" s="1235">
        <f t="shared" si="1"/>
        <v>0</v>
      </c>
    </row>
    <row r="14" spans="1:37" s="3" customFormat="1" ht="18.75" customHeight="1">
      <c r="B14" s="200">
        <f t="shared" si="2"/>
        <v>6</v>
      </c>
      <c r="C14" s="880" t="str">
        <f>+U37</f>
        <v>Compañía Eléctrica El Platanal S.A.</v>
      </c>
      <c r="D14" s="881"/>
      <c r="E14" s="894"/>
      <c r="F14" s="894"/>
      <c r="G14" s="895"/>
      <c r="H14" s="896"/>
      <c r="I14" s="885">
        <f t="shared" si="4"/>
        <v>22</v>
      </c>
      <c r="J14" s="887" t="str">
        <f t="shared" si="5"/>
        <v/>
      </c>
      <c r="K14" s="886" t="str">
        <f t="shared" si="6"/>
        <v/>
      </c>
      <c r="L14" s="888" t="str">
        <f t="shared" si="7"/>
        <v/>
      </c>
      <c r="M14" s="789">
        <f t="shared" si="8"/>
        <v>22</v>
      </c>
      <c r="N14" s="889">
        <f t="shared" si="9"/>
        <v>22</v>
      </c>
      <c r="Q14" s="1047"/>
      <c r="R14" s="1048"/>
      <c r="S14" s="1325"/>
      <c r="T14" s="1370"/>
      <c r="U14" s="1371" t="s">
        <v>10</v>
      </c>
      <c r="V14" s="1372"/>
      <c r="W14" s="1373"/>
      <c r="X14" s="1374">
        <v>1286</v>
      </c>
      <c r="Y14" s="1374">
        <v>638026</v>
      </c>
      <c r="Z14" s="1375">
        <v>639312</v>
      </c>
      <c r="AA14" s="1374"/>
      <c r="AB14" s="1373">
        <v>1</v>
      </c>
      <c r="AC14" s="1374">
        <v>5</v>
      </c>
      <c r="AD14" s="1373"/>
      <c r="AE14" s="1375">
        <v>6</v>
      </c>
      <c r="AF14" s="1374"/>
      <c r="AG14" s="1373">
        <v>1</v>
      </c>
      <c r="AH14" s="1374">
        <v>1291</v>
      </c>
      <c r="AI14" s="1374">
        <v>638026</v>
      </c>
      <c r="AJ14" s="1377">
        <v>639318</v>
      </c>
      <c r="AK14" s="1235">
        <f t="shared" si="1"/>
        <v>0</v>
      </c>
    </row>
    <row r="15" spans="1:37" s="3" customFormat="1" ht="18.75" customHeight="1">
      <c r="B15" s="200">
        <f t="shared" si="2"/>
        <v>7</v>
      </c>
      <c r="C15" s="880" t="str">
        <f t="shared" ref="C15" si="10">+U38</f>
        <v>Compañía Hidroeléctrica Tingo S.A.</v>
      </c>
      <c r="D15" s="881"/>
      <c r="E15" s="894"/>
      <c r="F15" s="894"/>
      <c r="G15" s="895"/>
      <c r="H15" s="896"/>
      <c r="I15" s="885">
        <f t="shared" si="4"/>
        <v>1</v>
      </c>
      <c r="J15" s="887" t="str">
        <f t="shared" si="5"/>
        <v/>
      </c>
      <c r="K15" s="886" t="str">
        <f t="shared" si="6"/>
        <v/>
      </c>
      <c r="L15" s="888" t="str">
        <f t="shared" si="7"/>
        <v/>
      </c>
      <c r="M15" s="789">
        <f t="shared" si="8"/>
        <v>1</v>
      </c>
      <c r="N15" s="889">
        <f t="shared" si="9"/>
        <v>1</v>
      </c>
      <c r="Q15" s="1047"/>
      <c r="R15" s="1048"/>
      <c r="S15" s="1325"/>
      <c r="T15" s="1370"/>
      <c r="U15" s="1371" t="s">
        <v>12</v>
      </c>
      <c r="V15" s="1372"/>
      <c r="W15" s="1373"/>
      <c r="X15" s="1374">
        <v>565</v>
      </c>
      <c r="Y15" s="1374">
        <v>106780</v>
      </c>
      <c r="Z15" s="1375">
        <v>107345</v>
      </c>
      <c r="AA15" s="1373"/>
      <c r="AB15" s="1373"/>
      <c r="AC15" s="1374">
        <v>4</v>
      </c>
      <c r="AD15" s="1373"/>
      <c r="AE15" s="1375">
        <v>4</v>
      </c>
      <c r="AF15" s="1373"/>
      <c r="AG15" s="1373"/>
      <c r="AH15" s="1374">
        <v>569</v>
      </c>
      <c r="AI15" s="1374">
        <v>106780</v>
      </c>
      <c r="AJ15" s="1377">
        <v>107349</v>
      </c>
      <c r="AK15" s="1235">
        <f t="shared" si="1"/>
        <v>0</v>
      </c>
    </row>
    <row r="16" spans="1:37" s="3" customFormat="1" ht="18.75" customHeight="1">
      <c r="B16" s="200">
        <f t="shared" si="2"/>
        <v>8</v>
      </c>
      <c r="C16" s="880" t="str">
        <f>+U39</f>
        <v>Electroperú S.A.</v>
      </c>
      <c r="D16" s="881"/>
      <c r="E16" s="894"/>
      <c r="F16" s="894"/>
      <c r="G16" s="895"/>
      <c r="H16" s="896"/>
      <c r="I16" s="885">
        <f t="shared" si="4"/>
        <v>9</v>
      </c>
      <c r="J16" s="887">
        <f t="shared" si="5"/>
        <v>2</v>
      </c>
      <c r="K16" s="886">
        <f t="shared" si="6"/>
        <v>2</v>
      </c>
      <c r="L16" s="888" t="str">
        <f t="shared" si="7"/>
        <v/>
      </c>
      <c r="M16" s="789">
        <f t="shared" si="8"/>
        <v>13</v>
      </c>
      <c r="N16" s="889">
        <f t="shared" si="9"/>
        <v>13</v>
      </c>
      <c r="Q16" s="1047"/>
      <c r="R16" s="1048"/>
      <c r="S16" s="1325"/>
      <c r="T16" s="1370"/>
      <c r="U16" s="1371" t="s">
        <v>14</v>
      </c>
      <c r="V16" s="1378">
        <v>1</v>
      </c>
      <c r="W16" s="1374">
        <v>1</v>
      </c>
      <c r="X16" s="1374">
        <v>1409</v>
      </c>
      <c r="Y16" s="1374">
        <v>923374</v>
      </c>
      <c r="Z16" s="1375">
        <v>924785</v>
      </c>
      <c r="AA16" s="1373"/>
      <c r="AB16" s="1373"/>
      <c r="AC16" s="1374">
        <v>8</v>
      </c>
      <c r="AD16" s="1373"/>
      <c r="AE16" s="1375">
        <v>8</v>
      </c>
      <c r="AF16" s="1374">
        <v>1</v>
      </c>
      <c r="AG16" s="1374">
        <v>1</v>
      </c>
      <c r="AH16" s="1374">
        <v>1417</v>
      </c>
      <c r="AI16" s="1374">
        <v>923374</v>
      </c>
      <c r="AJ16" s="1377">
        <v>924793</v>
      </c>
      <c r="AK16" s="1235">
        <f t="shared" si="1"/>
        <v>0</v>
      </c>
    </row>
    <row r="17" spans="2:37" s="3" customFormat="1" ht="18.75" customHeight="1">
      <c r="B17" s="200">
        <f t="shared" si="2"/>
        <v>9</v>
      </c>
      <c r="C17" s="880" t="str">
        <f t="shared" ref="C17" si="11">+U40</f>
        <v>Empresa de Generación Eléctrica de Arequipa S.A.</v>
      </c>
      <c r="D17" s="881"/>
      <c r="E17" s="894"/>
      <c r="F17" s="894"/>
      <c r="G17" s="895"/>
      <c r="H17" s="896"/>
      <c r="I17" s="885" t="str">
        <f t="shared" si="4"/>
        <v/>
      </c>
      <c r="J17" s="887">
        <f t="shared" si="5"/>
        <v>1</v>
      </c>
      <c r="K17" s="886">
        <f t="shared" si="6"/>
        <v>12</v>
      </c>
      <c r="L17" s="888" t="str">
        <f t="shared" si="7"/>
        <v/>
      </c>
      <c r="M17" s="789">
        <f t="shared" si="8"/>
        <v>13</v>
      </c>
      <c r="N17" s="889">
        <f t="shared" si="9"/>
        <v>13</v>
      </c>
      <c r="Q17" s="1047"/>
      <c r="R17" s="1048"/>
      <c r="S17" s="1325"/>
      <c r="T17" s="1370"/>
      <c r="U17" s="1371" t="s">
        <v>16</v>
      </c>
      <c r="V17" s="1372"/>
      <c r="W17" s="1373"/>
      <c r="X17" s="1374">
        <v>1714</v>
      </c>
      <c r="Y17" s="1374">
        <v>554277</v>
      </c>
      <c r="Z17" s="1375">
        <v>555991</v>
      </c>
      <c r="AA17" s="1373"/>
      <c r="AB17" s="1374">
        <v>3</v>
      </c>
      <c r="AC17" s="1374">
        <v>86</v>
      </c>
      <c r="AD17" s="1373"/>
      <c r="AE17" s="1375">
        <v>89</v>
      </c>
      <c r="AF17" s="1373"/>
      <c r="AG17" s="1374">
        <v>3</v>
      </c>
      <c r="AH17" s="1374">
        <v>1800</v>
      </c>
      <c r="AI17" s="1374">
        <v>554277</v>
      </c>
      <c r="AJ17" s="1377">
        <v>556080</v>
      </c>
      <c r="AK17" s="1235">
        <f t="shared" si="1"/>
        <v>0</v>
      </c>
    </row>
    <row r="18" spans="2:37" s="3" customFormat="1" ht="18.75" customHeight="1">
      <c r="B18" s="200">
        <f t="shared" si="2"/>
        <v>10</v>
      </c>
      <c r="C18" s="880" t="str">
        <f>+U41</f>
        <v>Empresa de Generación Eléctrica del Sur S.A.</v>
      </c>
      <c r="D18" s="881"/>
      <c r="E18" s="894"/>
      <c r="F18" s="894"/>
      <c r="G18" s="895"/>
      <c r="H18" s="896"/>
      <c r="I18" s="885" t="str">
        <f t="shared" si="4"/>
        <v/>
      </c>
      <c r="J18" s="887" t="str">
        <f t="shared" si="5"/>
        <v/>
      </c>
      <c r="K18" s="886">
        <f t="shared" si="6"/>
        <v>8</v>
      </c>
      <c r="L18" s="888" t="str">
        <f t="shared" si="7"/>
        <v/>
      </c>
      <c r="M18" s="789">
        <f t="shared" si="8"/>
        <v>8</v>
      </c>
      <c r="N18" s="889">
        <f t="shared" si="9"/>
        <v>8</v>
      </c>
      <c r="Q18" s="1047"/>
      <c r="R18" s="1048"/>
      <c r="S18" s="1325"/>
      <c r="T18" s="1370"/>
      <c r="U18" s="1371" t="s">
        <v>19</v>
      </c>
      <c r="V18" s="1372"/>
      <c r="W18" s="1373"/>
      <c r="X18" s="1374">
        <v>1366</v>
      </c>
      <c r="Y18" s="1374">
        <v>419792</v>
      </c>
      <c r="Z18" s="1375">
        <v>421158</v>
      </c>
      <c r="AA18" s="1373"/>
      <c r="AB18" s="1373"/>
      <c r="AC18" s="1374">
        <v>69</v>
      </c>
      <c r="AD18" s="1374">
        <v>1</v>
      </c>
      <c r="AE18" s="1375">
        <v>70</v>
      </c>
      <c r="AF18" s="1373"/>
      <c r="AG18" s="1373"/>
      <c r="AH18" s="1374">
        <v>1435</v>
      </c>
      <c r="AI18" s="1374">
        <v>419793</v>
      </c>
      <c r="AJ18" s="1377">
        <v>421228</v>
      </c>
      <c r="AK18" s="1235">
        <f t="shared" si="1"/>
        <v>0</v>
      </c>
    </row>
    <row r="19" spans="2:37" s="3" customFormat="1" ht="18.75" customHeight="1">
      <c r="B19" s="200">
        <f t="shared" si="2"/>
        <v>11</v>
      </c>
      <c r="C19" s="880" t="str">
        <f t="shared" ref="C19" si="12">+U42</f>
        <v>Empresa de Generación Eléctrica Machupicchu S.A.</v>
      </c>
      <c r="D19" s="881"/>
      <c r="E19" s="894"/>
      <c r="F19" s="894"/>
      <c r="G19" s="895"/>
      <c r="H19" s="896"/>
      <c r="I19" s="885">
        <f t="shared" si="4"/>
        <v>13</v>
      </c>
      <c r="J19" s="887" t="str">
        <f t="shared" si="5"/>
        <v/>
      </c>
      <c r="K19" s="886" t="str">
        <f t="shared" si="6"/>
        <v/>
      </c>
      <c r="L19" s="888" t="str">
        <f t="shared" si="7"/>
        <v/>
      </c>
      <c r="M19" s="789">
        <f t="shared" si="8"/>
        <v>13</v>
      </c>
      <c r="N19" s="889">
        <f t="shared" si="9"/>
        <v>13</v>
      </c>
      <c r="Q19" s="1047"/>
      <c r="R19" s="1048"/>
      <c r="S19" s="1325"/>
      <c r="T19" s="1370"/>
      <c r="U19" s="1371" t="s">
        <v>20</v>
      </c>
      <c r="V19" s="1372"/>
      <c r="W19" s="1373"/>
      <c r="X19" s="1374">
        <v>838</v>
      </c>
      <c r="Y19" s="1374">
        <v>187478</v>
      </c>
      <c r="Z19" s="1375">
        <v>188316</v>
      </c>
      <c r="AA19" s="1373"/>
      <c r="AB19" s="1373"/>
      <c r="AC19" s="1374">
        <v>19</v>
      </c>
      <c r="AD19" s="1373"/>
      <c r="AE19" s="1375">
        <v>19</v>
      </c>
      <c r="AF19" s="1373"/>
      <c r="AG19" s="1373"/>
      <c r="AH19" s="1374">
        <v>857</v>
      </c>
      <c r="AI19" s="1374">
        <v>187478</v>
      </c>
      <c r="AJ19" s="1377">
        <v>188335</v>
      </c>
      <c r="AK19" s="1235">
        <f t="shared" si="1"/>
        <v>0</v>
      </c>
    </row>
    <row r="20" spans="2:37" s="3" customFormat="1" ht="18.75" customHeight="1">
      <c r="B20" s="200">
        <f t="shared" si="2"/>
        <v>12</v>
      </c>
      <c r="C20" s="880" t="str">
        <f>+U43</f>
        <v>Empresa de Generación Eléctrica San Gabán S.A.</v>
      </c>
      <c r="D20" s="881"/>
      <c r="E20" s="894"/>
      <c r="F20" s="894"/>
      <c r="G20" s="895"/>
      <c r="H20" s="896"/>
      <c r="I20" s="885">
        <f t="shared" si="4"/>
        <v>3</v>
      </c>
      <c r="J20" s="887">
        <f t="shared" si="5"/>
        <v>2</v>
      </c>
      <c r="K20" s="886">
        <f t="shared" si="6"/>
        <v>17</v>
      </c>
      <c r="L20" s="888" t="str">
        <f t="shared" si="7"/>
        <v/>
      </c>
      <c r="M20" s="789">
        <f t="shared" si="8"/>
        <v>22</v>
      </c>
      <c r="N20" s="889">
        <f t="shared" si="9"/>
        <v>22</v>
      </c>
      <c r="Q20" s="1047"/>
      <c r="R20" s="1048"/>
      <c r="S20" s="1325"/>
      <c r="T20" s="1370"/>
      <c r="U20" s="1371" t="s">
        <v>325</v>
      </c>
      <c r="V20" s="1372"/>
      <c r="W20" s="1373"/>
      <c r="X20" s="1374">
        <v>1</v>
      </c>
      <c r="Y20" s="1374">
        <v>2601</v>
      </c>
      <c r="Z20" s="1375">
        <v>2602</v>
      </c>
      <c r="AA20" s="1373"/>
      <c r="AB20" s="1373"/>
      <c r="AC20" s="1373"/>
      <c r="AD20" s="1373"/>
      <c r="AE20" s="1376"/>
      <c r="AF20" s="1373"/>
      <c r="AG20" s="1373"/>
      <c r="AH20" s="1374">
        <v>1</v>
      </c>
      <c r="AI20" s="1374">
        <v>2601</v>
      </c>
      <c r="AJ20" s="1377">
        <v>2602</v>
      </c>
      <c r="AK20" s="1235">
        <f t="shared" si="1"/>
        <v>0</v>
      </c>
    </row>
    <row r="21" spans="2:37" s="3" customFormat="1" ht="18.75" customHeight="1">
      <c r="B21" s="200">
        <f t="shared" si="2"/>
        <v>13</v>
      </c>
      <c r="C21" s="880" t="str">
        <f t="shared" ref="C21" si="13">+U44</f>
        <v>Empresa de Generación Huallaga S.A.</v>
      </c>
      <c r="D21" s="881"/>
      <c r="E21" s="894"/>
      <c r="F21" s="894"/>
      <c r="G21" s="895"/>
      <c r="H21" s="896"/>
      <c r="I21" s="885">
        <f t="shared" si="4"/>
        <v>2</v>
      </c>
      <c r="J21" s="887">
        <f t="shared" si="5"/>
        <v>1</v>
      </c>
      <c r="K21" s="886" t="str">
        <f t="shared" si="6"/>
        <v/>
      </c>
      <c r="L21" s="888" t="str">
        <f t="shared" si="7"/>
        <v/>
      </c>
      <c r="M21" s="789">
        <f t="shared" si="8"/>
        <v>3</v>
      </c>
      <c r="N21" s="889">
        <f t="shared" si="9"/>
        <v>3</v>
      </c>
      <c r="Q21" s="1047"/>
      <c r="R21" s="1048"/>
      <c r="S21" s="1325"/>
      <c r="T21" s="1370"/>
      <c r="U21" s="1371" t="s">
        <v>261</v>
      </c>
      <c r="V21" s="1372"/>
      <c r="W21" s="1373"/>
      <c r="X21" s="1373"/>
      <c r="Y21" s="1374">
        <v>6859</v>
      </c>
      <c r="Z21" s="1375">
        <v>6859</v>
      </c>
      <c r="AA21" s="1373"/>
      <c r="AB21" s="1373"/>
      <c r="AC21" s="1373"/>
      <c r="AD21" s="1373"/>
      <c r="AE21" s="1376"/>
      <c r="AF21" s="1373"/>
      <c r="AG21" s="1373"/>
      <c r="AH21" s="1373"/>
      <c r="AI21" s="1374">
        <v>6859</v>
      </c>
      <c r="AJ21" s="1377">
        <v>6859</v>
      </c>
      <c r="AK21" s="1235">
        <f t="shared" si="1"/>
        <v>0</v>
      </c>
    </row>
    <row r="22" spans="2:37" s="3" customFormat="1" ht="18.75" customHeight="1">
      <c r="B22" s="200">
        <f t="shared" si="2"/>
        <v>14</v>
      </c>
      <c r="C22" s="880" t="str">
        <f>+U45</f>
        <v>Empresa de Generación Huanza S.A.</v>
      </c>
      <c r="D22" s="881"/>
      <c r="E22" s="894"/>
      <c r="F22" s="894"/>
      <c r="G22" s="895"/>
      <c r="H22" s="896"/>
      <c r="I22" s="885">
        <f t="shared" si="4"/>
        <v>4</v>
      </c>
      <c r="J22" s="887">
        <f t="shared" si="5"/>
        <v>3</v>
      </c>
      <c r="K22" s="886">
        <f t="shared" si="6"/>
        <v>2</v>
      </c>
      <c r="L22" s="888" t="str">
        <f t="shared" si="7"/>
        <v/>
      </c>
      <c r="M22" s="789">
        <f t="shared" si="8"/>
        <v>9</v>
      </c>
      <c r="N22" s="889">
        <f t="shared" si="9"/>
        <v>9</v>
      </c>
      <c r="Q22" s="1047"/>
      <c r="R22" s="1048"/>
      <c r="S22" s="1325"/>
      <c r="T22" s="1370"/>
      <c r="U22" s="1371" t="s">
        <v>22</v>
      </c>
      <c r="V22" s="1372"/>
      <c r="W22" s="1373"/>
      <c r="X22" s="1374">
        <v>18</v>
      </c>
      <c r="Y22" s="1374">
        <v>10063</v>
      </c>
      <c r="Z22" s="1375">
        <v>10081</v>
      </c>
      <c r="AA22" s="1373"/>
      <c r="AB22" s="1373"/>
      <c r="AC22" s="1373"/>
      <c r="AD22" s="1373"/>
      <c r="AE22" s="1376"/>
      <c r="AF22" s="1373"/>
      <c r="AG22" s="1373"/>
      <c r="AH22" s="1374">
        <v>18</v>
      </c>
      <c r="AI22" s="1374">
        <v>10063</v>
      </c>
      <c r="AJ22" s="1377">
        <v>10081</v>
      </c>
      <c r="AK22" s="1235">
        <f t="shared" si="1"/>
        <v>0</v>
      </c>
    </row>
    <row r="23" spans="2:37" s="3" customFormat="1" ht="18.75" customHeight="1">
      <c r="B23" s="200">
        <f t="shared" si="2"/>
        <v>15</v>
      </c>
      <c r="C23" s="880" t="str">
        <f t="shared" ref="C23" si="14">+U46</f>
        <v>Enel Generación Perú S.A.A.</v>
      </c>
      <c r="D23" s="881"/>
      <c r="E23" s="894"/>
      <c r="F23" s="894"/>
      <c r="G23" s="895"/>
      <c r="H23" s="896"/>
      <c r="I23" s="885">
        <f t="shared" si="4"/>
        <v>5</v>
      </c>
      <c r="J23" s="887">
        <f t="shared" si="5"/>
        <v>4</v>
      </c>
      <c r="K23" s="886">
        <f t="shared" si="6"/>
        <v>286</v>
      </c>
      <c r="L23" s="888" t="str">
        <f t="shared" si="7"/>
        <v/>
      </c>
      <c r="M23" s="789">
        <f t="shared" si="8"/>
        <v>295</v>
      </c>
      <c r="N23" s="889">
        <f t="shared" si="9"/>
        <v>295</v>
      </c>
      <c r="Q23" s="1047"/>
      <c r="R23" s="1048"/>
      <c r="S23" s="1325"/>
      <c r="T23" s="1370"/>
      <c r="U23" s="1371" t="s">
        <v>24</v>
      </c>
      <c r="V23" s="1372"/>
      <c r="W23" s="1373"/>
      <c r="X23" s="1374">
        <v>32</v>
      </c>
      <c r="Y23" s="1374">
        <v>30190</v>
      </c>
      <c r="Z23" s="1375">
        <v>30222</v>
      </c>
      <c r="AA23" s="1373"/>
      <c r="AB23" s="1373"/>
      <c r="AC23" s="1373">
        <v>2</v>
      </c>
      <c r="AD23" s="1373"/>
      <c r="AE23" s="1376">
        <v>2</v>
      </c>
      <c r="AF23" s="1373"/>
      <c r="AG23" s="1373"/>
      <c r="AH23" s="1374">
        <v>34</v>
      </c>
      <c r="AI23" s="1374">
        <v>30190</v>
      </c>
      <c r="AJ23" s="1377">
        <v>30224</v>
      </c>
      <c r="AK23" s="1235">
        <f t="shared" si="1"/>
        <v>0</v>
      </c>
    </row>
    <row r="24" spans="2:37" s="3" customFormat="1" ht="18.75" customHeight="1">
      <c r="B24" s="200">
        <f t="shared" si="2"/>
        <v>16</v>
      </c>
      <c r="C24" s="880" t="str">
        <f>+U47</f>
        <v>Enel Generación Piura S.A.</v>
      </c>
      <c r="D24" s="881"/>
      <c r="E24" s="894"/>
      <c r="F24" s="894"/>
      <c r="G24" s="895"/>
      <c r="H24" s="896"/>
      <c r="I24" s="885" t="str">
        <f t="shared" si="4"/>
        <v/>
      </c>
      <c r="J24" s="887" t="str">
        <f t="shared" si="5"/>
        <v/>
      </c>
      <c r="K24" s="886">
        <f t="shared" si="6"/>
        <v>2</v>
      </c>
      <c r="L24" s="888" t="str">
        <f t="shared" si="7"/>
        <v/>
      </c>
      <c r="M24" s="789">
        <f t="shared" si="8"/>
        <v>2</v>
      </c>
      <c r="N24" s="889">
        <f t="shared" si="9"/>
        <v>2</v>
      </c>
      <c r="Q24" s="1047"/>
      <c r="R24" s="1048"/>
      <c r="S24" s="1325"/>
      <c r="T24" s="1370"/>
      <c r="U24" s="1371" t="s">
        <v>26</v>
      </c>
      <c r="V24" s="1372"/>
      <c r="W24" s="1373"/>
      <c r="X24" s="1374">
        <v>26</v>
      </c>
      <c r="Y24" s="1374">
        <v>12952</v>
      </c>
      <c r="Z24" s="1375">
        <v>12978</v>
      </c>
      <c r="AA24" s="1373"/>
      <c r="AB24" s="1373"/>
      <c r="AC24" s="1373"/>
      <c r="AD24" s="1373"/>
      <c r="AE24" s="1376"/>
      <c r="AF24" s="1373"/>
      <c r="AG24" s="1373"/>
      <c r="AH24" s="1374">
        <v>26</v>
      </c>
      <c r="AI24" s="1374">
        <v>12952</v>
      </c>
      <c r="AJ24" s="1377">
        <v>12978</v>
      </c>
      <c r="AK24" s="1235">
        <f t="shared" si="1"/>
        <v>0</v>
      </c>
    </row>
    <row r="25" spans="2:37" s="3" customFormat="1" ht="18.75" customHeight="1">
      <c r="B25" s="200">
        <f t="shared" si="2"/>
        <v>17</v>
      </c>
      <c r="C25" s="880" t="str">
        <f t="shared" ref="C25" si="15">+U48</f>
        <v>Engie Energía Perú S.A.</v>
      </c>
      <c r="D25" s="881"/>
      <c r="E25" s="894"/>
      <c r="F25" s="894"/>
      <c r="G25" s="895"/>
      <c r="H25" s="896"/>
      <c r="I25" s="885">
        <f t="shared" si="4"/>
        <v>16</v>
      </c>
      <c r="J25" s="887">
        <f t="shared" si="5"/>
        <v>5</v>
      </c>
      <c r="K25" s="886">
        <f t="shared" si="6"/>
        <v>186</v>
      </c>
      <c r="L25" s="888" t="str">
        <f t="shared" si="7"/>
        <v/>
      </c>
      <c r="M25" s="789">
        <f t="shared" si="8"/>
        <v>207</v>
      </c>
      <c r="N25" s="889">
        <f t="shared" si="9"/>
        <v>207</v>
      </c>
      <c r="Q25" s="1047"/>
      <c r="R25" s="1048"/>
      <c r="S25" s="1325"/>
      <c r="T25" s="1370"/>
      <c r="U25" s="1371" t="s">
        <v>235</v>
      </c>
      <c r="V25" s="1372"/>
      <c r="W25" s="1373"/>
      <c r="X25" s="1374">
        <v>1640</v>
      </c>
      <c r="Y25" s="1374">
        <v>1528518</v>
      </c>
      <c r="Z25" s="1375">
        <v>1530158</v>
      </c>
      <c r="AA25" s="1373"/>
      <c r="AB25" s="1374">
        <v>6</v>
      </c>
      <c r="AC25" s="1374">
        <v>484</v>
      </c>
      <c r="AD25" s="1374">
        <v>1</v>
      </c>
      <c r="AE25" s="1375">
        <v>491</v>
      </c>
      <c r="AF25" s="1373"/>
      <c r="AG25" s="1374">
        <v>6</v>
      </c>
      <c r="AH25" s="1374">
        <v>2124</v>
      </c>
      <c r="AI25" s="1374">
        <v>1528519</v>
      </c>
      <c r="AJ25" s="1377">
        <v>1530649</v>
      </c>
      <c r="AK25" s="1235">
        <f t="shared" si="1"/>
        <v>0</v>
      </c>
    </row>
    <row r="26" spans="2:37" s="3" customFormat="1" ht="18.75" customHeight="1">
      <c r="B26" s="200">
        <f t="shared" si="2"/>
        <v>18</v>
      </c>
      <c r="C26" s="880" t="str">
        <f>+U49</f>
        <v>Fénix Power Perú S.A.</v>
      </c>
      <c r="D26" s="881"/>
      <c r="E26" s="894"/>
      <c r="F26" s="894"/>
      <c r="G26" s="895"/>
      <c r="H26" s="896"/>
      <c r="I26" s="885" t="str">
        <f t="shared" si="4"/>
        <v/>
      </c>
      <c r="J26" s="887">
        <f t="shared" si="5"/>
        <v>2</v>
      </c>
      <c r="K26" s="886">
        <f t="shared" si="6"/>
        <v>62</v>
      </c>
      <c r="L26" s="888" t="str">
        <f t="shared" si="7"/>
        <v/>
      </c>
      <c r="M26" s="789">
        <f t="shared" si="8"/>
        <v>64</v>
      </c>
      <c r="N26" s="889">
        <f t="shared" si="9"/>
        <v>64</v>
      </c>
      <c r="Q26" s="1047"/>
      <c r="R26" s="1048"/>
      <c r="S26" s="1325"/>
      <c r="T26" s="1370"/>
      <c r="U26" s="1371" t="s">
        <v>262</v>
      </c>
      <c r="V26" s="1372"/>
      <c r="W26" s="1374">
        <v>3</v>
      </c>
      <c r="X26" s="1374">
        <v>2535</v>
      </c>
      <c r="Y26" s="1374">
        <v>980520</v>
      </c>
      <c r="Z26" s="1375">
        <v>983058</v>
      </c>
      <c r="AA26" s="1373"/>
      <c r="AB26" s="1374">
        <v>4</v>
      </c>
      <c r="AC26" s="1374">
        <v>97</v>
      </c>
      <c r="AD26" s="1373"/>
      <c r="AE26" s="1375">
        <v>101</v>
      </c>
      <c r="AF26" s="1373"/>
      <c r="AG26" s="1374">
        <v>7</v>
      </c>
      <c r="AH26" s="1374">
        <v>2632</v>
      </c>
      <c r="AI26" s="1374">
        <v>980520</v>
      </c>
      <c r="AJ26" s="1377">
        <v>983159</v>
      </c>
      <c r="AK26" s="1235">
        <f t="shared" si="1"/>
        <v>0</v>
      </c>
    </row>
    <row r="27" spans="2:37" s="3" customFormat="1" ht="18.75" customHeight="1">
      <c r="B27" s="200">
        <f t="shared" si="2"/>
        <v>19</v>
      </c>
      <c r="C27" s="880" t="str">
        <f t="shared" ref="C27" si="16">+U50</f>
        <v>Hidroeléctrica Huanchor S.A.C.</v>
      </c>
      <c r="D27" s="881"/>
      <c r="E27" s="894"/>
      <c r="F27" s="894"/>
      <c r="G27" s="895"/>
      <c r="H27" s="896"/>
      <c r="I27" s="885">
        <f t="shared" si="4"/>
        <v>1</v>
      </c>
      <c r="J27" s="887">
        <f t="shared" si="5"/>
        <v>1</v>
      </c>
      <c r="K27" s="886">
        <f t="shared" si="6"/>
        <v>3</v>
      </c>
      <c r="L27" s="888" t="str">
        <f t="shared" si="7"/>
        <v/>
      </c>
      <c r="M27" s="789">
        <f t="shared" si="8"/>
        <v>5</v>
      </c>
      <c r="N27" s="889">
        <f t="shared" si="9"/>
        <v>5</v>
      </c>
      <c r="Q27" s="1047"/>
      <c r="R27" s="1048"/>
      <c r="S27" s="1325"/>
      <c r="T27" s="1370"/>
      <c r="U27" s="1371" t="s">
        <v>263</v>
      </c>
      <c r="V27" s="1372"/>
      <c r="W27" s="1373"/>
      <c r="X27" s="1374">
        <v>2396</v>
      </c>
      <c r="Y27" s="1374">
        <v>1255898</v>
      </c>
      <c r="Z27" s="1375">
        <v>1258294</v>
      </c>
      <c r="AA27" s="1373"/>
      <c r="AB27" s="1373"/>
      <c r="AC27" s="1374">
        <v>227</v>
      </c>
      <c r="AD27" s="1374">
        <v>5</v>
      </c>
      <c r="AE27" s="1375">
        <v>232</v>
      </c>
      <c r="AF27" s="1373"/>
      <c r="AG27" s="1373"/>
      <c r="AH27" s="1374">
        <v>2623</v>
      </c>
      <c r="AI27" s="1374">
        <v>1255903</v>
      </c>
      <c r="AJ27" s="1377">
        <v>1258526</v>
      </c>
      <c r="AK27" s="1235">
        <f t="shared" si="1"/>
        <v>0</v>
      </c>
    </row>
    <row r="28" spans="2:37" s="3" customFormat="1" ht="18.75" customHeight="1">
      <c r="B28" s="200">
        <f t="shared" si="2"/>
        <v>20</v>
      </c>
      <c r="C28" s="880" t="str">
        <f>+U51</f>
        <v>Huaura Power Group S.A.</v>
      </c>
      <c r="D28" s="881"/>
      <c r="E28" s="894"/>
      <c r="F28" s="894"/>
      <c r="G28" s="895"/>
      <c r="H28" s="896"/>
      <c r="I28" s="885" t="str">
        <f t="shared" si="4"/>
        <v/>
      </c>
      <c r="J28" s="887" t="str">
        <f t="shared" si="5"/>
        <v/>
      </c>
      <c r="K28" s="886">
        <f t="shared" si="6"/>
        <v>5</v>
      </c>
      <c r="L28" s="888" t="str">
        <f t="shared" si="7"/>
        <v/>
      </c>
      <c r="M28" s="789">
        <f t="shared" si="8"/>
        <v>5</v>
      </c>
      <c r="N28" s="889">
        <f t="shared" si="9"/>
        <v>5</v>
      </c>
      <c r="Q28" s="1047"/>
      <c r="R28" s="1048"/>
      <c r="S28" s="1325"/>
      <c r="T28" s="1370"/>
      <c r="U28" s="1371" t="s">
        <v>264</v>
      </c>
      <c r="V28" s="1372"/>
      <c r="W28" s="1373"/>
      <c r="X28" s="1374">
        <v>47</v>
      </c>
      <c r="Y28" s="1374">
        <v>14045</v>
      </c>
      <c r="Z28" s="1375">
        <v>14092</v>
      </c>
      <c r="AA28" s="1373"/>
      <c r="AB28" s="1373"/>
      <c r="AC28" s="1373"/>
      <c r="AD28" s="1373"/>
      <c r="AE28" s="1376"/>
      <c r="AF28" s="1373"/>
      <c r="AG28" s="1373"/>
      <c r="AH28" s="1374">
        <v>47</v>
      </c>
      <c r="AI28" s="1374">
        <v>14045</v>
      </c>
      <c r="AJ28" s="1377">
        <v>14092</v>
      </c>
      <c r="AK28" s="1235">
        <f t="shared" si="1"/>
        <v>0</v>
      </c>
    </row>
    <row r="29" spans="2:37" s="3" customFormat="1" ht="18.75" customHeight="1">
      <c r="B29" s="200">
        <f t="shared" si="2"/>
        <v>21</v>
      </c>
      <c r="C29" s="880" t="str">
        <f>+U52</f>
        <v>Inland Energy S.A.C.</v>
      </c>
      <c r="D29" s="881"/>
      <c r="E29" s="894"/>
      <c r="F29" s="894"/>
      <c r="G29" s="895"/>
      <c r="H29" s="896"/>
      <c r="I29" s="885" t="str">
        <f t="shared" si="4"/>
        <v/>
      </c>
      <c r="J29" s="887">
        <f t="shared" si="5"/>
        <v>1</v>
      </c>
      <c r="K29" s="886">
        <f t="shared" si="6"/>
        <v>114</v>
      </c>
      <c r="L29" s="888" t="str">
        <f t="shared" si="7"/>
        <v/>
      </c>
      <c r="M29" s="789">
        <f t="shared" si="8"/>
        <v>115</v>
      </c>
      <c r="N29" s="889">
        <f t="shared" si="9"/>
        <v>115</v>
      </c>
      <c r="Q29" s="1047"/>
      <c r="R29" s="1048"/>
      <c r="S29" s="1325"/>
      <c r="T29" s="1370"/>
      <c r="U29" s="1371" t="s">
        <v>30</v>
      </c>
      <c r="V29" s="1372"/>
      <c r="W29" s="1373"/>
      <c r="X29" s="1374">
        <v>21</v>
      </c>
      <c r="Y29" s="1374">
        <v>8732</v>
      </c>
      <c r="Z29" s="1375">
        <v>8753</v>
      </c>
      <c r="AA29" s="1373"/>
      <c r="AB29" s="1373"/>
      <c r="AC29" s="1373">
        <v>1</v>
      </c>
      <c r="AD29" s="1373"/>
      <c r="AE29" s="1376">
        <v>1</v>
      </c>
      <c r="AF29" s="1373"/>
      <c r="AG29" s="1373"/>
      <c r="AH29" s="1374">
        <v>22</v>
      </c>
      <c r="AI29" s="1374">
        <v>8732</v>
      </c>
      <c r="AJ29" s="1377">
        <v>8754</v>
      </c>
      <c r="AK29" s="1235">
        <f t="shared" si="1"/>
        <v>0</v>
      </c>
    </row>
    <row r="30" spans="2:37" s="3" customFormat="1" ht="18.75" customHeight="1">
      <c r="B30" s="200">
        <f t="shared" si="2"/>
        <v>22</v>
      </c>
      <c r="C30" s="880" t="str">
        <f>+U53</f>
        <v>Kallpa Generación S.A.</v>
      </c>
      <c r="D30" s="881"/>
      <c r="E30" s="894"/>
      <c r="F30" s="894"/>
      <c r="G30" s="895"/>
      <c r="H30" s="896"/>
      <c r="I30" s="885">
        <f t="shared" si="4"/>
        <v>10</v>
      </c>
      <c r="J30" s="887">
        <f t="shared" si="5"/>
        <v>7</v>
      </c>
      <c r="K30" s="886">
        <f t="shared" si="6"/>
        <v>230</v>
      </c>
      <c r="L30" s="888" t="str">
        <f t="shared" si="7"/>
        <v/>
      </c>
      <c r="M30" s="789">
        <f t="shared" si="8"/>
        <v>247</v>
      </c>
      <c r="N30" s="889">
        <f t="shared" si="9"/>
        <v>247</v>
      </c>
      <c r="Q30" s="1047"/>
      <c r="R30" s="1048"/>
      <c r="S30" s="1325"/>
      <c r="T30" s="1370"/>
      <c r="U30" s="1371" t="s">
        <v>32</v>
      </c>
      <c r="V30" s="1372"/>
      <c r="W30" s="1374">
        <v>1</v>
      </c>
      <c r="X30" s="1374">
        <v>805</v>
      </c>
      <c r="Y30" s="1374">
        <v>480162</v>
      </c>
      <c r="Z30" s="1375">
        <v>480968</v>
      </c>
      <c r="AA30" s="1373"/>
      <c r="AB30" s="1374">
        <v>2</v>
      </c>
      <c r="AC30" s="1374">
        <v>67</v>
      </c>
      <c r="AD30" s="1373"/>
      <c r="AE30" s="1375">
        <v>69</v>
      </c>
      <c r="AF30" s="1373"/>
      <c r="AG30" s="1374">
        <v>3</v>
      </c>
      <c r="AH30" s="1374">
        <v>872</v>
      </c>
      <c r="AI30" s="1374">
        <v>480162</v>
      </c>
      <c r="AJ30" s="1377">
        <v>481037</v>
      </c>
      <c r="AK30" s="1235">
        <f t="shared" si="1"/>
        <v>0</v>
      </c>
    </row>
    <row r="31" spans="2:37" s="3" customFormat="1" ht="18.75" customHeight="1">
      <c r="B31" s="200">
        <f t="shared" si="2"/>
        <v>23</v>
      </c>
      <c r="C31" s="880" t="str">
        <f>+U54</f>
        <v>La Virgen S.A.C.</v>
      </c>
      <c r="D31" s="881"/>
      <c r="E31" s="894"/>
      <c r="F31" s="894"/>
      <c r="G31" s="895"/>
      <c r="H31" s="896"/>
      <c r="I31" s="885" t="str">
        <f t="shared" si="4"/>
        <v/>
      </c>
      <c r="J31" s="887">
        <f t="shared" si="5"/>
        <v>2</v>
      </c>
      <c r="K31" s="886">
        <f t="shared" si="6"/>
        <v>5</v>
      </c>
      <c r="L31" s="888" t="str">
        <f t="shared" si="7"/>
        <v/>
      </c>
      <c r="M31" s="789">
        <f t="shared" si="8"/>
        <v>7</v>
      </c>
      <c r="N31" s="889">
        <f t="shared" si="9"/>
        <v>7</v>
      </c>
      <c r="Q31" s="1047"/>
      <c r="R31" s="1048"/>
      <c r="S31" s="1325"/>
      <c r="T31" s="1379"/>
      <c r="U31" s="1380" t="s">
        <v>48</v>
      </c>
      <c r="V31" s="1381">
        <v>1</v>
      </c>
      <c r="W31" s="1382">
        <v>5</v>
      </c>
      <c r="X31" s="1382">
        <v>19508</v>
      </c>
      <c r="Y31" s="1382">
        <v>8326946</v>
      </c>
      <c r="Z31" s="1383">
        <v>8346460</v>
      </c>
      <c r="AA31" s="1382"/>
      <c r="AB31" s="1382">
        <v>18</v>
      </c>
      <c r="AC31" s="1382">
        <v>1401</v>
      </c>
      <c r="AD31" s="1382">
        <v>7</v>
      </c>
      <c r="AE31" s="1383">
        <v>1426</v>
      </c>
      <c r="AF31" s="1382">
        <v>1</v>
      </c>
      <c r="AG31" s="1382">
        <v>23</v>
      </c>
      <c r="AH31" s="1382">
        <v>20909</v>
      </c>
      <c r="AI31" s="1382">
        <v>8326953</v>
      </c>
      <c r="AJ31" s="1384">
        <v>8347886</v>
      </c>
      <c r="AK31" s="1235">
        <f t="shared" si="1"/>
        <v>0</v>
      </c>
    </row>
    <row r="32" spans="2:37" s="3" customFormat="1" ht="18.75" customHeight="1">
      <c r="B32" s="200">
        <f t="shared" si="2"/>
        <v>24</v>
      </c>
      <c r="C32" s="880" t="str">
        <f t="shared" ref="C32:C33" si="17">+U55</f>
        <v>Orazul Energy Perú S.A.</v>
      </c>
      <c r="D32" s="881"/>
      <c r="E32" s="894"/>
      <c r="F32" s="894"/>
      <c r="G32" s="895"/>
      <c r="H32" s="896"/>
      <c r="I32" s="885">
        <f t="shared" si="4"/>
        <v>1</v>
      </c>
      <c r="J32" s="887" t="str">
        <f t="shared" si="5"/>
        <v/>
      </c>
      <c r="K32" s="886">
        <f t="shared" si="6"/>
        <v>11</v>
      </c>
      <c r="L32" s="888" t="str">
        <f t="shared" si="7"/>
        <v/>
      </c>
      <c r="M32" s="789">
        <f t="shared" si="8"/>
        <v>12</v>
      </c>
      <c r="N32" s="889">
        <f t="shared" si="9"/>
        <v>12</v>
      </c>
      <c r="Q32" s="1047"/>
      <c r="R32" s="1048"/>
      <c r="S32" s="1325"/>
      <c r="T32" s="1379" t="s">
        <v>265</v>
      </c>
      <c r="U32" s="1371" t="s">
        <v>326</v>
      </c>
      <c r="V32" s="1372"/>
      <c r="W32" s="1373"/>
      <c r="X32" s="1373"/>
      <c r="Y32" s="1373"/>
      <c r="Z32" s="1376"/>
      <c r="AA32" s="1373"/>
      <c r="AB32" s="1373"/>
      <c r="AC32" s="1374">
        <v>1</v>
      </c>
      <c r="AD32" s="1373"/>
      <c r="AE32" s="1375">
        <v>1</v>
      </c>
      <c r="AF32" s="1373"/>
      <c r="AG32" s="1373"/>
      <c r="AH32" s="1374">
        <v>1</v>
      </c>
      <c r="AI32" s="1373"/>
      <c r="AJ32" s="1377">
        <v>1</v>
      </c>
      <c r="AK32" s="1253">
        <f>+AE32-M9</f>
        <v>0</v>
      </c>
    </row>
    <row r="33" spans="2:37" s="3" customFormat="1" ht="18.75" customHeight="1">
      <c r="B33" s="200">
        <f t="shared" si="2"/>
        <v>25</v>
      </c>
      <c r="C33" s="880" t="str">
        <f t="shared" si="17"/>
        <v>SDF Energía S.A.C.</v>
      </c>
      <c r="D33" s="881"/>
      <c r="E33" s="894"/>
      <c r="F33" s="894"/>
      <c r="G33" s="895"/>
      <c r="H33" s="896"/>
      <c r="I33" s="885">
        <f t="shared" si="4"/>
        <v>1</v>
      </c>
      <c r="J33" s="887">
        <f t="shared" si="5"/>
        <v>2</v>
      </c>
      <c r="K33" s="886">
        <f t="shared" si="6"/>
        <v>2</v>
      </c>
      <c r="L33" s="888" t="str">
        <f t="shared" si="7"/>
        <v/>
      </c>
      <c r="M33" s="789">
        <f t="shared" si="8"/>
        <v>5</v>
      </c>
      <c r="N33" s="889">
        <f t="shared" si="9"/>
        <v>5</v>
      </c>
      <c r="Q33" s="1047"/>
      <c r="R33" s="1048"/>
      <c r="S33" s="1325"/>
      <c r="T33" s="1370"/>
      <c r="U33" s="1371" t="s">
        <v>327</v>
      </c>
      <c r="V33" s="1372"/>
      <c r="W33" s="1373"/>
      <c r="X33" s="1373"/>
      <c r="Y33" s="1373"/>
      <c r="Z33" s="1376"/>
      <c r="AA33" s="1373"/>
      <c r="AB33" s="1374">
        <v>1</v>
      </c>
      <c r="AC33" s="1373"/>
      <c r="AD33" s="1373"/>
      <c r="AE33" s="1375">
        <v>1</v>
      </c>
      <c r="AF33" s="1373"/>
      <c r="AG33" s="1374">
        <v>1</v>
      </c>
      <c r="AH33" s="1373"/>
      <c r="AI33" s="1373"/>
      <c r="AJ33" s="1377">
        <v>1</v>
      </c>
      <c r="AK33" s="1253">
        <f t="shared" ref="AK33:AK60" si="18">+AE33-M10</f>
        <v>0</v>
      </c>
    </row>
    <row r="34" spans="2:37" s="3" customFormat="1" ht="18.75" customHeight="1">
      <c r="B34" s="200">
        <f t="shared" si="2"/>
        <v>26</v>
      </c>
      <c r="C34" s="880" t="str">
        <f>+U57</f>
        <v>Shougang Generación Eléctrica S.A.A.</v>
      </c>
      <c r="D34" s="881"/>
      <c r="E34" s="894"/>
      <c r="F34" s="894"/>
      <c r="G34" s="895"/>
      <c r="H34" s="896"/>
      <c r="I34" s="885" t="str">
        <f t="shared" si="4"/>
        <v/>
      </c>
      <c r="J34" s="887">
        <f t="shared" si="5"/>
        <v>1</v>
      </c>
      <c r="K34" s="886">
        <f t="shared" si="6"/>
        <v>2</v>
      </c>
      <c r="L34" s="888" t="str">
        <f t="shared" si="7"/>
        <v/>
      </c>
      <c r="M34" s="789">
        <f t="shared" si="8"/>
        <v>3</v>
      </c>
      <c r="N34" s="889">
        <f t="shared" si="9"/>
        <v>3</v>
      </c>
      <c r="Q34" s="1047"/>
      <c r="R34" s="1048"/>
      <c r="S34" s="1325"/>
      <c r="T34" s="1370"/>
      <c r="U34" s="1371" t="s">
        <v>328</v>
      </c>
      <c r="V34" s="1372"/>
      <c r="W34" s="1373"/>
      <c r="X34" s="1373"/>
      <c r="Y34" s="1373"/>
      <c r="Z34" s="1376"/>
      <c r="AA34" s="1373"/>
      <c r="AB34" s="1374">
        <v>3</v>
      </c>
      <c r="AC34" s="1374">
        <v>539</v>
      </c>
      <c r="AD34" s="1373"/>
      <c r="AE34" s="1375">
        <v>542</v>
      </c>
      <c r="AF34" s="1373"/>
      <c r="AG34" s="1374">
        <v>3</v>
      </c>
      <c r="AH34" s="1374">
        <v>539</v>
      </c>
      <c r="AI34" s="1373"/>
      <c r="AJ34" s="1377">
        <v>542</v>
      </c>
      <c r="AK34" s="1253">
        <f t="shared" si="18"/>
        <v>0</v>
      </c>
    </row>
    <row r="35" spans="2:37" s="3" customFormat="1" ht="19.5" customHeight="1">
      <c r="B35" s="200">
        <v>27</v>
      </c>
      <c r="C35" s="880" t="str">
        <f>+U58</f>
        <v>Statkraft Perú S.A.</v>
      </c>
      <c r="D35" s="881"/>
      <c r="E35" s="894"/>
      <c r="F35" s="894"/>
      <c r="G35" s="895"/>
      <c r="H35" s="896"/>
      <c r="I35" s="885">
        <f t="shared" si="4"/>
        <v>98</v>
      </c>
      <c r="J35" s="887">
        <f t="shared" si="5"/>
        <v>14</v>
      </c>
      <c r="K35" s="886" t="str">
        <f t="shared" si="6"/>
        <v/>
      </c>
      <c r="L35" s="888" t="str">
        <f t="shared" si="7"/>
        <v/>
      </c>
      <c r="M35" s="789">
        <f t="shared" si="8"/>
        <v>112</v>
      </c>
      <c r="N35" s="889">
        <f t="shared" si="9"/>
        <v>112</v>
      </c>
      <c r="Q35" s="1047"/>
      <c r="R35" s="1048"/>
      <c r="S35" s="1325"/>
      <c r="T35" s="1370"/>
      <c r="U35" s="1371" t="s">
        <v>49</v>
      </c>
      <c r="V35" s="1372"/>
      <c r="W35" s="1373"/>
      <c r="X35" s="1373"/>
      <c r="Y35" s="1373"/>
      <c r="Z35" s="1376"/>
      <c r="AA35" s="1373"/>
      <c r="AB35" s="1373"/>
      <c r="AC35" s="1374">
        <v>2</v>
      </c>
      <c r="AD35" s="1373"/>
      <c r="AE35" s="1375">
        <v>2</v>
      </c>
      <c r="AF35" s="1373"/>
      <c r="AG35" s="1373"/>
      <c r="AH35" s="1374">
        <v>2</v>
      </c>
      <c r="AI35" s="1373"/>
      <c r="AJ35" s="1377">
        <v>2</v>
      </c>
      <c r="AK35" s="1253">
        <f t="shared" si="18"/>
        <v>0</v>
      </c>
    </row>
    <row r="36" spans="2:37" s="3" customFormat="1" ht="19.5" customHeight="1" thickBot="1">
      <c r="B36" s="200">
        <v>28</v>
      </c>
      <c r="C36" s="880" t="str">
        <f t="shared" ref="C36" si="19">+U59</f>
        <v>Termochilca S.A.</v>
      </c>
      <c r="D36" s="881"/>
      <c r="E36" s="894"/>
      <c r="F36" s="894"/>
      <c r="G36" s="895"/>
      <c r="H36" s="896"/>
      <c r="I36" s="885" t="str">
        <f t="shared" si="4"/>
        <v/>
      </c>
      <c r="J36" s="887">
        <f t="shared" si="5"/>
        <v>5</v>
      </c>
      <c r="K36" s="886">
        <f t="shared" si="6"/>
        <v>41</v>
      </c>
      <c r="L36" s="888" t="str">
        <f t="shared" si="7"/>
        <v/>
      </c>
      <c r="M36" s="789">
        <f t="shared" si="8"/>
        <v>46</v>
      </c>
      <c r="N36" s="889">
        <f t="shared" si="9"/>
        <v>46</v>
      </c>
      <c r="Q36" s="1047"/>
      <c r="R36" s="1048"/>
      <c r="S36" s="1325"/>
      <c r="T36" s="1370"/>
      <c r="U36" s="1371" t="s">
        <v>365</v>
      </c>
      <c r="V36" s="1372"/>
      <c r="W36" s="1373"/>
      <c r="X36" s="1373"/>
      <c r="Y36" s="1373"/>
      <c r="Z36" s="1376"/>
      <c r="AA36" s="1374">
        <v>1</v>
      </c>
      <c r="AB36" s="1373"/>
      <c r="AC36" s="1373">
        <v>1</v>
      </c>
      <c r="AD36" s="1373"/>
      <c r="AE36" s="1375">
        <v>2</v>
      </c>
      <c r="AF36" s="1374">
        <v>1</v>
      </c>
      <c r="AG36" s="1373"/>
      <c r="AH36" s="1373">
        <v>1</v>
      </c>
      <c r="AI36" s="1373"/>
      <c r="AJ36" s="1377">
        <v>2</v>
      </c>
      <c r="AK36" s="1253">
        <f t="shared" si="18"/>
        <v>0</v>
      </c>
    </row>
    <row r="37" spans="2:37" s="3" customFormat="1" ht="18.75" customHeight="1" thickTop="1" thickBot="1">
      <c r="B37" s="1648" t="s">
        <v>55</v>
      </c>
      <c r="C37" s="1649"/>
      <c r="D37" s="897"/>
      <c r="E37" s="898"/>
      <c r="F37" s="898"/>
      <c r="G37" s="899"/>
      <c r="H37" s="900"/>
      <c r="I37" s="897">
        <f>+SUM(I9:I36)</f>
        <v>187</v>
      </c>
      <c r="J37" s="1254">
        <f>+SUM(J9:J36)</f>
        <v>57</v>
      </c>
      <c r="K37" s="898">
        <f>+SUM(K9:K36)</f>
        <v>1533</v>
      </c>
      <c r="L37" s="899"/>
      <c r="M37" s="901">
        <f>+SUM(M9:M36)</f>
        <v>1777</v>
      </c>
      <c r="N37" s="902">
        <f>+SUM(N9:N36)</f>
        <v>1777</v>
      </c>
      <c r="Q37" s="1047"/>
      <c r="R37" s="1048"/>
      <c r="S37" s="1325"/>
      <c r="T37" s="1370"/>
      <c r="U37" s="1371" t="s">
        <v>329</v>
      </c>
      <c r="V37" s="1372"/>
      <c r="W37" s="1373"/>
      <c r="X37" s="1373"/>
      <c r="Y37" s="1373"/>
      <c r="Z37" s="1376"/>
      <c r="AA37" s="1374">
        <v>22</v>
      </c>
      <c r="AB37" s="1373"/>
      <c r="AC37" s="1373"/>
      <c r="AD37" s="1373"/>
      <c r="AE37" s="1375">
        <v>22</v>
      </c>
      <c r="AF37" s="1374">
        <v>22</v>
      </c>
      <c r="AG37" s="1373"/>
      <c r="AH37" s="1373"/>
      <c r="AI37" s="1373"/>
      <c r="AJ37" s="1377">
        <v>22</v>
      </c>
      <c r="AK37" s="1253">
        <f t="shared" si="18"/>
        <v>0</v>
      </c>
    </row>
    <row r="38" spans="2:37" s="3" customFormat="1" ht="18.75" customHeight="1">
      <c r="B38" s="779"/>
      <c r="C38" s="780"/>
      <c r="D38" s="789"/>
      <c r="E38" s="789"/>
      <c r="F38" s="789"/>
      <c r="G38" s="789"/>
      <c r="H38" s="789"/>
      <c r="I38" s="789"/>
      <c r="J38" s="789"/>
      <c r="K38" s="789"/>
      <c r="L38" s="789"/>
      <c r="M38" s="790"/>
      <c r="N38" s="790"/>
      <c r="Q38" s="1047"/>
      <c r="R38" s="1048"/>
      <c r="S38" s="1325"/>
      <c r="T38" s="1370"/>
      <c r="U38" s="1371" t="s">
        <v>330</v>
      </c>
      <c r="V38" s="1372"/>
      <c r="W38" s="1373"/>
      <c r="X38" s="1373"/>
      <c r="Y38" s="1373"/>
      <c r="Z38" s="1376"/>
      <c r="AA38" s="1374">
        <v>1</v>
      </c>
      <c r="AB38" s="1374"/>
      <c r="AC38" s="1374"/>
      <c r="AD38" s="1373"/>
      <c r="AE38" s="1375">
        <v>1</v>
      </c>
      <c r="AF38" s="1374">
        <v>1</v>
      </c>
      <c r="AG38" s="1374"/>
      <c r="AH38" s="1374"/>
      <c r="AI38" s="1373"/>
      <c r="AJ38" s="1377">
        <v>1</v>
      </c>
      <c r="AK38" s="1253">
        <f t="shared" si="18"/>
        <v>0</v>
      </c>
    </row>
    <row r="39" spans="2:37" s="3" customFormat="1" ht="18.75" customHeight="1">
      <c r="B39" s="782" t="s">
        <v>56</v>
      </c>
      <c r="C39" s="777"/>
      <c r="N39" s="791"/>
      <c r="Q39" s="1047"/>
      <c r="R39" s="1048"/>
      <c r="S39" s="1325"/>
      <c r="T39" s="1370"/>
      <c r="U39" s="1371" t="s">
        <v>266</v>
      </c>
      <c r="V39" s="1372"/>
      <c r="W39" s="1373"/>
      <c r="X39" s="1373"/>
      <c r="Y39" s="1373"/>
      <c r="Z39" s="1376"/>
      <c r="AA39" s="1373">
        <v>9</v>
      </c>
      <c r="AB39" s="1373">
        <v>2</v>
      </c>
      <c r="AC39" s="1374">
        <v>2</v>
      </c>
      <c r="AD39" s="1373"/>
      <c r="AE39" s="1375">
        <v>13</v>
      </c>
      <c r="AF39" s="1373">
        <v>9</v>
      </c>
      <c r="AG39" s="1373">
        <v>2</v>
      </c>
      <c r="AH39" s="1374">
        <v>2</v>
      </c>
      <c r="AI39" s="1373"/>
      <c r="AJ39" s="1377">
        <v>13</v>
      </c>
      <c r="AK39" s="1253">
        <f t="shared" si="18"/>
        <v>0</v>
      </c>
    </row>
    <row r="40" spans="2:37" s="3" customFormat="1" ht="18.75" customHeight="1" thickBot="1">
      <c r="Q40" s="1047"/>
      <c r="R40" s="1048"/>
      <c r="S40" s="1325"/>
      <c r="T40" s="1370"/>
      <c r="U40" s="1371" t="s">
        <v>331</v>
      </c>
      <c r="V40" s="1372"/>
      <c r="W40" s="1373"/>
      <c r="X40" s="1373"/>
      <c r="Y40" s="1373"/>
      <c r="Z40" s="1376"/>
      <c r="AA40" s="1373"/>
      <c r="AB40" s="1373">
        <v>1</v>
      </c>
      <c r="AC40" s="1374">
        <v>12</v>
      </c>
      <c r="AD40" s="1373"/>
      <c r="AE40" s="1375">
        <v>13</v>
      </c>
      <c r="AF40" s="1373"/>
      <c r="AG40" s="1373">
        <v>1</v>
      </c>
      <c r="AH40" s="1374">
        <v>12</v>
      </c>
      <c r="AI40" s="1373"/>
      <c r="AJ40" s="1377">
        <v>13</v>
      </c>
      <c r="AK40" s="1253">
        <f t="shared" si="18"/>
        <v>0</v>
      </c>
    </row>
    <row r="41" spans="2:37" s="3" customFormat="1" ht="18.75" customHeight="1" thickBot="1">
      <c r="B41" s="1645" t="s">
        <v>0</v>
      </c>
      <c r="C41" s="1677" t="s">
        <v>1</v>
      </c>
      <c r="D41" s="1675" t="s">
        <v>40</v>
      </c>
      <c r="E41" s="1685"/>
      <c r="F41" s="1685"/>
      <c r="G41" s="1685"/>
      <c r="H41" s="1685"/>
      <c r="I41" s="1685"/>
      <c r="J41" s="1685"/>
      <c r="K41" s="1685"/>
      <c r="L41" s="1685"/>
      <c r="M41" s="1686"/>
      <c r="N41" s="1667" t="s">
        <v>41</v>
      </c>
      <c r="O41" s="68"/>
      <c r="Q41" s="1047"/>
      <c r="R41" s="1048"/>
      <c r="S41" s="1325"/>
      <c r="T41" s="1370"/>
      <c r="U41" s="1371" t="s">
        <v>267</v>
      </c>
      <c r="V41" s="1372"/>
      <c r="W41" s="1373"/>
      <c r="X41" s="1373"/>
      <c r="Y41" s="1373"/>
      <c r="Z41" s="1376"/>
      <c r="AA41" s="1374"/>
      <c r="AB41" s="1373"/>
      <c r="AC41" s="1373">
        <v>8</v>
      </c>
      <c r="AD41" s="1373"/>
      <c r="AE41" s="1375">
        <v>8</v>
      </c>
      <c r="AF41" s="1374"/>
      <c r="AG41" s="1373"/>
      <c r="AH41" s="1373">
        <v>8</v>
      </c>
      <c r="AI41" s="1373"/>
      <c r="AJ41" s="1377">
        <v>8</v>
      </c>
      <c r="AK41" s="1253">
        <f t="shared" si="18"/>
        <v>0</v>
      </c>
    </row>
    <row r="42" spans="2:37" s="3" customFormat="1" ht="18.75" customHeight="1" thickTop="1">
      <c r="B42" s="1646"/>
      <c r="C42" s="1678"/>
      <c r="D42" s="1680" t="s">
        <v>42</v>
      </c>
      <c r="E42" s="1687"/>
      <c r="F42" s="1687"/>
      <c r="G42" s="1687"/>
      <c r="H42" s="1688"/>
      <c r="I42" s="1680" t="s">
        <v>43</v>
      </c>
      <c r="J42" s="1687"/>
      <c r="K42" s="1687"/>
      <c r="L42" s="1687"/>
      <c r="M42" s="1688"/>
      <c r="N42" s="1683"/>
      <c r="O42" s="68"/>
      <c r="Q42" s="1047"/>
      <c r="R42" s="1048"/>
      <c r="S42" s="1325"/>
      <c r="T42" s="1370"/>
      <c r="U42" s="1371" t="s">
        <v>332</v>
      </c>
      <c r="V42" s="1372"/>
      <c r="W42" s="1373"/>
      <c r="X42" s="1373"/>
      <c r="Y42" s="1373"/>
      <c r="Z42" s="1376"/>
      <c r="AA42" s="1374">
        <v>13</v>
      </c>
      <c r="AB42" s="1373"/>
      <c r="AC42" s="1374"/>
      <c r="AD42" s="1373"/>
      <c r="AE42" s="1375">
        <v>13</v>
      </c>
      <c r="AF42" s="1374">
        <v>13</v>
      </c>
      <c r="AG42" s="1373"/>
      <c r="AH42" s="1374"/>
      <c r="AI42" s="1373"/>
      <c r="AJ42" s="1377">
        <v>13</v>
      </c>
      <c r="AK42" s="1253">
        <f t="shared" si="18"/>
        <v>0</v>
      </c>
    </row>
    <row r="43" spans="2:37" s="3" customFormat="1" ht="18.75" customHeight="1" thickBot="1">
      <c r="B43" s="1647"/>
      <c r="C43" s="1679"/>
      <c r="D43" s="1481" t="s">
        <v>44</v>
      </c>
      <c r="E43" s="1482" t="s">
        <v>45</v>
      </c>
      <c r="F43" s="1482" t="s">
        <v>46</v>
      </c>
      <c r="G43" s="1483" t="s">
        <v>47</v>
      </c>
      <c r="H43" s="1484" t="s">
        <v>48</v>
      </c>
      <c r="I43" s="1481" t="s">
        <v>44</v>
      </c>
      <c r="J43" s="1482" t="s">
        <v>45</v>
      </c>
      <c r="K43" s="1482" t="s">
        <v>46</v>
      </c>
      <c r="L43" s="1483" t="s">
        <v>47</v>
      </c>
      <c r="M43" s="1485" t="s">
        <v>48</v>
      </c>
      <c r="N43" s="1684"/>
      <c r="O43" s="68"/>
      <c r="Q43" s="1047"/>
      <c r="R43" s="1048"/>
      <c r="S43" s="1325"/>
      <c r="T43" s="1370"/>
      <c r="U43" s="1371" t="s">
        <v>50</v>
      </c>
      <c r="V43" s="1372"/>
      <c r="W43" s="1373"/>
      <c r="X43" s="1373"/>
      <c r="Y43" s="1373"/>
      <c r="Z43" s="1376"/>
      <c r="AA43" s="1374">
        <v>3</v>
      </c>
      <c r="AB43" s="1374">
        <v>2</v>
      </c>
      <c r="AC43" s="1374">
        <v>17</v>
      </c>
      <c r="AD43" s="1373"/>
      <c r="AE43" s="1375">
        <v>22</v>
      </c>
      <c r="AF43" s="1374">
        <v>3</v>
      </c>
      <c r="AG43" s="1374">
        <v>2</v>
      </c>
      <c r="AH43" s="1374">
        <v>17</v>
      </c>
      <c r="AI43" s="1373"/>
      <c r="AJ43" s="1377">
        <v>22</v>
      </c>
      <c r="AK43" s="1253">
        <f t="shared" si="18"/>
        <v>0</v>
      </c>
    </row>
    <row r="44" spans="2:37" s="3" customFormat="1" ht="15.75" thickTop="1">
      <c r="B44" s="200">
        <v>1</v>
      </c>
      <c r="C44" s="434" t="s">
        <v>234</v>
      </c>
      <c r="D44" s="903" t="str">
        <f t="shared" ref="D44:G45" si="20">+IF(V8&lt;&gt;"",V8,"")</f>
        <v/>
      </c>
      <c r="E44" s="904" t="str">
        <f t="shared" si="20"/>
        <v/>
      </c>
      <c r="F44" s="905">
        <f t="shared" si="20"/>
        <v>521</v>
      </c>
      <c r="G44" s="906">
        <f t="shared" si="20"/>
        <v>3598</v>
      </c>
      <c r="H44" s="907">
        <f t="shared" ref="H44:H67" si="21">+SUM(D44:G44)</f>
        <v>4119</v>
      </c>
      <c r="I44" s="908" t="str">
        <f>+IF(AA8&lt;&gt;"",AA8,"")</f>
        <v/>
      </c>
      <c r="J44" s="905">
        <f>+IF(AB8&lt;&gt;"",AB8,"")</f>
        <v>1</v>
      </c>
      <c r="K44" s="905">
        <f>+IF(AC8&lt;&gt;"",AC8,"")</f>
        <v>133</v>
      </c>
      <c r="L44" s="909" t="str">
        <f>+IF(AD8&lt;&gt;"",AD8,"")</f>
        <v/>
      </c>
      <c r="M44" s="907">
        <f>SUM(I44:L44)</f>
        <v>134</v>
      </c>
      <c r="N44" s="910">
        <f t="shared" ref="N44:N66" si="22">H44+M44</f>
        <v>4253</v>
      </c>
      <c r="O44" s="781"/>
      <c r="Q44" s="1047"/>
      <c r="R44" s="1048"/>
      <c r="S44" s="1325"/>
      <c r="T44" s="1370"/>
      <c r="U44" s="1371" t="s">
        <v>366</v>
      </c>
      <c r="V44" s="1372"/>
      <c r="W44" s="1373"/>
      <c r="X44" s="1373"/>
      <c r="Y44" s="1373"/>
      <c r="Z44" s="1376"/>
      <c r="AA44" s="1374">
        <v>2</v>
      </c>
      <c r="AB44" s="1374">
        <v>1</v>
      </c>
      <c r="AC44" s="1374"/>
      <c r="AD44" s="1373"/>
      <c r="AE44" s="1375">
        <v>3</v>
      </c>
      <c r="AF44" s="1374">
        <v>2</v>
      </c>
      <c r="AG44" s="1374">
        <v>1</v>
      </c>
      <c r="AH44" s="1374"/>
      <c r="AI44" s="1373"/>
      <c r="AJ44" s="1377">
        <v>3</v>
      </c>
      <c r="AK44" s="1253">
        <f t="shared" si="18"/>
        <v>0</v>
      </c>
    </row>
    <row r="45" spans="2:37" s="3" customFormat="1" ht="15">
      <c r="B45" s="200">
        <v>2</v>
      </c>
      <c r="C45" s="434" t="s">
        <v>259</v>
      </c>
      <c r="D45" s="903" t="str">
        <f t="shared" si="20"/>
        <v/>
      </c>
      <c r="E45" s="904" t="str">
        <f t="shared" si="20"/>
        <v/>
      </c>
      <c r="F45" s="904">
        <f t="shared" si="20"/>
        <v>2</v>
      </c>
      <c r="G45" s="904">
        <f t="shared" si="20"/>
        <v>3520</v>
      </c>
      <c r="H45" s="907">
        <f t="shared" si="21"/>
        <v>3522</v>
      </c>
      <c r="I45" s="908" t="str">
        <f>+IF(AA9&lt;&gt;"",AA9,"")</f>
        <v/>
      </c>
      <c r="J45" s="905" t="str">
        <f>+IF(AB9&lt;&gt;"",AB9,"")</f>
        <v/>
      </c>
      <c r="K45" s="905" t="str">
        <f t="shared" ref="K45:L60" si="23">+IF(AC9&lt;&gt;"",AC9,"")</f>
        <v/>
      </c>
      <c r="L45" s="905" t="str">
        <f t="shared" si="23"/>
        <v/>
      </c>
      <c r="M45" s="907"/>
      <c r="N45" s="910">
        <f t="shared" si="22"/>
        <v>3522</v>
      </c>
      <c r="O45" s="781"/>
      <c r="Q45" s="1047"/>
      <c r="R45" s="1048"/>
      <c r="S45" s="1325"/>
      <c r="T45" s="1370"/>
      <c r="U45" s="1371" t="s">
        <v>51</v>
      </c>
      <c r="V45" s="1372"/>
      <c r="W45" s="1373"/>
      <c r="X45" s="1373"/>
      <c r="Y45" s="1373"/>
      <c r="Z45" s="1376"/>
      <c r="AA45" s="1373">
        <v>4</v>
      </c>
      <c r="AB45" s="1374">
        <v>3</v>
      </c>
      <c r="AC45" s="1374">
        <v>2</v>
      </c>
      <c r="AD45" s="1373"/>
      <c r="AE45" s="1375">
        <v>9</v>
      </c>
      <c r="AF45" s="1373">
        <v>4</v>
      </c>
      <c r="AG45" s="1374">
        <v>3</v>
      </c>
      <c r="AH45" s="1374">
        <v>2</v>
      </c>
      <c r="AI45" s="1373"/>
      <c r="AJ45" s="1377">
        <v>9</v>
      </c>
      <c r="AK45" s="1253">
        <f t="shared" si="18"/>
        <v>0</v>
      </c>
    </row>
    <row r="46" spans="2:37" s="3" customFormat="1" ht="15">
      <c r="B46" s="200">
        <v>3</v>
      </c>
      <c r="C46" s="434" t="s">
        <v>174</v>
      </c>
      <c r="D46" s="903" t="str">
        <f t="shared" ref="D46:D66" si="24">+IF(V10&lt;&gt;"",V10,"")</f>
        <v/>
      </c>
      <c r="E46" s="904" t="str">
        <f t="shared" ref="E46:G66" si="25">+IF(W10&lt;&gt;"",W10,"")</f>
        <v/>
      </c>
      <c r="F46" s="904">
        <f t="shared" si="25"/>
        <v>1591</v>
      </c>
      <c r="G46" s="904">
        <f t="shared" si="25"/>
        <v>262648</v>
      </c>
      <c r="H46" s="907">
        <f>+SUM(D46:G46)</f>
        <v>264239</v>
      </c>
      <c r="I46" s="908" t="str">
        <f t="shared" ref="I46:I66" si="26">+IF(AA10&lt;&gt;"",AA10,"")</f>
        <v/>
      </c>
      <c r="J46" s="905" t="str">
        <f t="shared" ref="J46:J66" si="27">+IF(AB10&lt;&gt;"",AB10,"")</f>
        <v/>
      </c>
      <c r="K46" s="905">
        <f t="shared" si="23"/>
        <v>149</v>
      </c>
      <c r="L46" s="905" t="str">
        <f t="shared" si="23"/>
        <v/>
      </c>
      <c r="M46" s="907">
        <f t="shared" ref="M46:M66" si="28">SUM(I46:L46)</f>
        <v>149</v>
      </c>
      <c r="N46" s="910">
        <f t="shared" si="22"/>
        <v>264388</v>
      </c>
      <c r="O46" s="781"/>
      <c r="Q46" s="1047"/>
      <c r="R46" s="1048"/>
      <c r="S46" s="1325"/>
      <c r="T46" s="1370"/>
      <c r="U46" s="1371" t="s">
        <v>238</v>
      </c>
      <c r="V46" s="1372"/>
      <c r="W46" s="1373"/>
      <c r="X46" s="1373"/>
      <c r="Y46" s="1373"/>
      <c r="Z46" s="1376"/>
      <c r="AA46" s="1374">
        <v>5</v>
      </c>
      <c r="AB46" s="1374">
        <v>4</v>
      </c>
      <c r="AC46" s="1374">
        <v>286</v>
      </c>
      <c r="AD46" s="1373"/>
      <c r="AE46" s="1375">
        <v>295</v>
      </c>
      <c r="AF46" s="1374">
        <v>5</v>
      </c>
      <c r="AG46" s="1374">
        <v>4</v>
      </c>
      <c r="AH46" s="1374">
        <v>286</v>
      </c>
      <c r="AI46" s="1373"/>
      <c r="AJ46" s="1377">
        <v>295</v>
      </c>
      <c r="AK46" s="1253">
        <f t="shared" si="18"/>
        <v>0</v>
      </c>
    </row>
    <row r="47" spans="2:37" s="3" customFormat="1" ht="15">
      <c r="B47" s="200">
        <v>4</v>
      </c>
      <c r="C47" s="434" t="s">
        <v>4</v>
      </c>
      <c r="D47" s="903" t="str">
        <f t="shared" si="24"/>
        <v/>
      </c>
      <c r="E47" s="904" t="str">
        <f t="shared" si="25"/>
        <v/>
      </c>
      <c r="F47" s="904">
        <f t="shared" si="25"/>
        <v>1596</v>
      </c>
      <c r="G47" s="904">
        <f t="shared" si="25"/>
        <v>559687</v>
      </c>
      <c r="H47" s="907">
        <f t="shared" si="21"/>
        <v>561283</v>
      </c>
      <c r="I47" s="908" t="str">
        <f t="shared" si="26"/>
        <v/>
      </c>
      <c r="J47" s="905">
        <f t="shared" si="27"/>
        <v>1</v>
      </c>
      <c r="K47" s="905">
        <f t="shared" si="23"/>
        <v>50</v>
      </c>
      <c r="L47" s="905" t="str">
        <f t="shared" si="23"/>
        <v/>
      </c>
      <c r="M47" s="907">
        <f t="shared" si="28"/>
        <v>51</v>
      </c>
      <c r="N47" s="910">
        <f t="shared" si="22"/>
        <v>561334</v>
      </c>
      <c r="O47" s="781"/>
      <c r="Q47" s="1047"/>
      <c r="R47" s="1048"/>
      <c r="S47" s="1325"/>
      <c r="T47" s="1370"/>
      <c r="U47" s="1371" t="s">
        <v>239</v>
      </c>
      <c r="V47" s="1372"/>
      <c r="W47" s="1373"/>
      <c r="X47" s="1373"/>
      <c r="Y47" s="1373"/>
      <c r="Z47" s="1376"/>
      <c r="AA47" s="1373"/>
      <c r="AB47" s="1374"/>
      <c r="AC47" s="1374">
        <v>2</v>
      </c>
      <c r="AD47" s="1373"/>
      <c r="AE47" s="1375">
        <v>2</v>
      </c>
      <c r="AF47" s="1373"/>
      <c r="AG47" s="1374"/>
      <c r="AH47" s="1374">
        <v>2</v>
      </c>
      <c r="AI47" s="1373"/>
      <c r="AJ47" s="1377">
        <v>2</v>
      </c>
      <c r="AK47" s="1253">
        <f t="shared" si="18"/>
        <v>0</v>
      </c>
    </row>
    <row r="48" spans="2:37" s="3" customFormat="1" ht="15">
      <c r="B48" s="200">
        <v>5</v>
      </c>
      <c r="C48" s="434" t="s">
        <v>6</v>
      </c>
      <c r="D48" s="903" t="str">
        <f t="shared" si="24"/>
        <v/>
      </c>
      <c r="E48" s="904" t="str">
        <f t="shared" si="25"/>
        <v/>
      </c>
      <c r="F48" s="904">
        <f t="shared" si="25"/>
        <v>2</v>
      </c>
      <c r="G48" s="904">
        <f t="shared" si="25"/>
        <v>2086</v>
      </c>
      <c r="H48" s="907">
        <f t="shared" si="21"/>
        <v>2088</v>
      </c>
      <c r="I48" s="908" t="str">
        <f t="shared" si="26"/>
        <v/>
      </c>
      <c r="J48" s="905" t="str">
        <f t="shared" si="27"/>
        <v/>
      </c>
      <c r="K48" s="905" t="str">
        <f t="shared" si="23"/>
        <v/>
      </c>
      <c r="L48" s="905" t="str">
        <f t="shared" si="23"/>
        <v/>
      </c>
      <c r="M48" s="907"/>
      <c r="N48" s="910">
        <f t="shared" si="22"/>
        <v>2088</v>
      </c>
      <c r="O48" s="781"/>
      <c r="Q48" s="1047"/>
      <c r="R48" s="1048"/>
      <c r="S48" s="1325"/>
      <c r="T48" s="1370"/>
      <c r="U48" s="1371" t="s">
        <v>333</v>
      </c>
      <c r="V48" s="1372"/>
      <c r="W48" s="1373"/>
      <c r="X48" s="1373"/>
      <c r="Y48" s="1373"/>
      <c r="Z48" s="1376"/>
      <c r="AA48" s="1374">
        <v>16</v>
      </c>
      <c r="AB48" s="1374">
        <v>5</v>
      </c>
      <c r="AC48" s="1374">
        <v>186</v>
      </c>
      <c r="AD48" s="1373"/>
      <c r="AE48" s="1375">
        <v>207</v>
      </c>
      <c r="AF48" s="1374">
        <v>16</v>
      </c>
      <c r="AG48" s="1374">
        <v>5</v>
      </c>
      <c r="AH48" s="1374">
        <v>186</v>
      </c>
      <c r="AI48" s="1373"/>
      <c r="AJ48" s="1377">
        <v>207</v>
      </c>
      <c r="AK48" s="1253">
        <f t="shared" si="18"/>
        <v>0</v>
      </c>
    </row>
    <row r="49" spans="2:37" s="3" customFormat="1" ht="15">
      <c r="B49" s="200">
        <v>6</v>
      </c>
      <c r="C49" s="911" t="s">
        <v>8</v>
      </c>
      <c r="D49" s="903" t="str">
        <f t="shared" si="24"/>
        <v/>
      </c>
      <c r="E49" s="904" t="str">
        <f t="shared" si="25"/>
        <v/>
      </c>
      <c r="F49" s="904">
        <f t="shared" si="25"/>
        <v>1097</v>
      </c>
      <c r="G49" s="904">
        <f t="shared" si="25"/>
        <v>335140</v>
      </c>
      <c r="H49" s="907">
        <f t="shared" si="21"/>
        <v>336237</v>
      </c>
      <c r="I49" s="908" t="str">
        <f t="shared" si="26"/>
        <v/>
      </c>
      <c r="J49" s="905" t="str">
        <f t="shared" si="27"/>
        <v/>
      </c>
      <c r="K49" s="905" t="str">
        <f t="shared" si="23"/>
        <v/>
      </c>
      <c r="L49" s="905" t="str">
        <f t="shared" si="23"/>
        <v/>
      </c>
      <c r="M49" s="907">
        <f t="shared" si="28"/>
        <v>0</v>
      </c>
      <c r="N49" s="910">
        <f t="shared" si="22"/>
        <v>336237</v>
      </c>
      <c r="O49" s="781"/>
      <c r="Q49" s="1047"/>
      <c r="R49" s="1048"/>
      <c r="S49" s="1325"/>
      <c r="T49" s="1370"/>
      <c r="U49" s="1371" t="s">
        <v>240</v>
      </c>
      <c r="V49" s="1372"/>
      <c r="W49" s="1373"/>
      <c r="X49" s="1373"/>
      <c r="Y49" s="1373"/>
      <c r="Z49" s="1376"/>
      <c r="AA49" s="1373"/>
      <c r="AB49" s="1373">
        <v>2</v>
      </c>
      <c r="AC49" s="1374">
        <v>62</v>
      </c>
      <c r="AD49" s="1373"/>
      <c r="AE49" s="1375">
        <v>64</v>
      </c>
      <c r="AF49" s="1373"/>
      <c r="AG49" s="1373">
        <v>2</v>
      </c>
      <c r="AH49" s="1374">
        <v>62</v>
      </c>
      <c r="AI49" s="1373"/>
      <c r="AJ49" s="1377">
        <v>64</v>
      </c>
      <c r="AK49" s="1253">
        <f t="shared" si="18"/>
        <v>0</v>
      </c>
    </row>
    <row r="50" spans="2:37" s="3" customFormat="1" ht="15">
      <c r="B50" s="200">
        <v>7</v>
      </c>
      <c r="C50" s="434" t="s">
        <v>10</v>
      </c>
      <c r="D50" s="903" t="str">
        <f t="shared" si="24"/>
        <v/>
      </c>
      <c r="E50" s="904" t="str">
        <f t="shared" si="25"/>
        <v/>
      </c>
      <c r="F50" s="904">
        <f t="shared" si="25"/>
        <v>1286</v>
      </c>
      <c r="G50" s="904">
        <f t="shared" si="25"/>
        <v>638026</v>
      </c>
      <c r="H50" s="907">
        <f t="shared" si="21"/>
        <v>639312</v>
      </c>
      <c r="I50" s="908" t="str">
        <f t="shared" si="26"/>
        <v/>
      </c>
      <c r="J50" s="905">
        <f t="shared" si="27"/>
        <v>1</v>
      </c>
      <c r="K50" s="905">
        <f t="shared" si="23"/>
        <v>5</v>
      </c>
      <c r="L50" s="905" t="str">
        <f t="shared" si="23"/>
        <v/>
      </c>
      <c r="M50" s="907">
        <f t="shared" si="28"/>
        <v>6</v>
      </c>
      <c r="N50" s="910">
        <f t="shared" si="22"/>
        <v>639318</v>
      </c>
      <c r="O50" s="781"/>
      <c r="Q50" s="1047"/>
      <c r="R50" s="1048"/>
      <c r="S50" s="1325"/>
      <c r="T50" s="1370"/>
      <c r="U50" s="1371" t="s">
        <v>52</v>
      </c>
      <c r="V50" s="1372"/>
      <c r="W50" s="1373"/>
      <c r="X50" s="1373"/>
      <c r="Y50" s="1373"/>
      <c r="Z50" s="1376"/>
      <c r="AA50" s="1373">
        <v>1</v>
      </c>
      <c r="AB50" s="1373">
        <v>1</v>
      </c>
      <c r="AC50" s="1374">
        <v>3</v>
      </c>
      <c r="AD50" s="1373"/>
      <c r="AE50" s="1375">
        <v>5</v>
      </c>
      <c r="AF50" s="1373">
        <v>1</v>
      </c>
      <c r="AG50" s="1373">
        <v>1</v>
      </c>
      <c r="AH50" s="1374">
        <v>3</v>
      </c>
      <c r="AI50" s="1373"/>
      <c r="AJ50" s="1377">
        <v>5</v>
      </c>
      <c r="AK50" s="1253">
        <f t="shared" si="18"/>
        <v>0</v>
      </c>
    </row>
    <row r="51" spans="2:37" s="3" customFormat="1" ht="15">
      <c r="B51" s="200">
        <v>8</v>
      </c>
      <c r="C51" s="434" t="s">
        <v>12</v>
      </c>
      <c r="D51" s="903" t="str">
        <f t="shared" si="24"/>
        <v/>
      </c>
      <c r="E51" s="904" t="str">
        <f t="shared" si="25"/>
        <v/>
      </c>
      <c r="F51" s="904">
        <f t="shared" si="25"/>
        <v>565</v>
      </c>
      <c r="G51" s="904">
        <f t="shared" si="25"/>
        <v>106780</v>
      </c>
      <c r="H51" s="907">
        <f t="shared" si="21"/>
        <v>107345</v>
      </c>
      <c r="I51" s="908" t="str">
        <f t="shared" si="26"/>
        <v/>
      </c>
      <c r="J51" s="905" t="str">
        <f t="shared" si="27"/>
        <v/>
      </c>
      <c r="K51" s="905">
        <f t="shared" si="23"/>
        <v>4</v>
      </c>
      <c r="L51" s="905" t="str">
        <f t="shared" si="23"/>
        <v/>
      </c>
      <c r="M51" s="907">
        <f t="shared" si="28"/>
        <v>4</v>
      </c>
      <c r="N51" s="910">
        <f t="shared" si="22"/>
        <v>107349</v>
      </c>
      <c r="O51" s="781"/>
      <c r="Q51" s="1047"/>
      <c r="R51" s="1048"/>
      <c r="S51" s="1325"/>
      <c r="T51" s="1370"/>
      <c r="U51" s="1371" t="s">
        <v>295</v>
      </c>
      <c r="V51" s="1372"/>
      <c r="W51" s="1373"/>
      <c r="X51" s="1373"/>
      <c r="Y51" s="1373"/>
      <c r="Z51" s="1376"/>
      <c r="AA51" s="1373"/>
      <c r="AB51" s="1374"/>
      <c r="AC51" s="1374">
        <v>5</v>
      </c>
      <c r="AD51" s="1373"/>
      <c r="AE51" s="1375">
        <v>5</v>
      </c>
      <c r="AF51" s="1373"/>
      <c r="AG51" s="1374"/>
      <c r="AH51" s="1374">
        <v>5</v>
      </c>
      <c r="AI51" s="1373"/>
      <c r="AJ51" s="1377">
        <v>5</v>
      </c>
      <c r="AK51" s="1253">
        <f t="shared" si="18"/>
        <v>0</v>
      </c>
    </row>
    <row r="52" spans="2:37" s="3" customFormat="1" ht="15">
      <c r="B52" s="200">
        <v>9</v>
      </c>
      <c r="C52" s="434" t="s">
        <v>14</v>
      </c>
      <c r="D52" s="903">
        <f t="shared" si="24"/>
        <v>1</v>
      </c>
      <c r="E52" s="904">
        <f t="shared" si="25"/>
        <v>1</v>
      </c>
      <c r="F52" s="904">
        <f t="shared" si="25"/>
        <v>1409</v>
      </c>
      <c r="G52" s="904">
        <f t="shared" si="25"/>
        <v>923374</v>
      </c>
      <c r="H52" s="907">
        <f t="shared" si="21"/>
        <v>924785</v>
      </c>
      <c r="I52" s="908" t="str">
        <f t="shared" si="26"/>
        <v/>
      </c>
      <c r="J52" s="905" t="str">
        <f t="shared" si="27"/>
        <v/>
      </c>
      <c r="K52" s="905">
        <f t="shared" si="23"/>
        <v>8</v>
      </c>
      <c r="L52" s="905" t="str">
        <f t="shared" si="23"/>
        <v/>
      </c>
      <c r="M52" s="907">
        <f t="shared" si="28"/>
        <v>8</v>
      </c>
      <c r="N52" s="910">
        <f t="shared" si="22"/>
        <v>924793</v>
      </c>
      <c r="O52" s="781"/>
      <c r="Q52" s="1047"/>
      <c r="R52" s="1048"/>
      <c r="S52" s="1325"/>
      <c r="T52" s="1370"/>
      <c r="U52" s="1371" t="s">
        <v>296</v>
      </c>
      <c r="V52" s="1372"/>
      <c r="W52" s="1373"/>
      <c r="X52" s="1373"/>
      <c r="Y52" s="1373"/>
      <c r="Z52" s="1376"/>
      <c r="AA52" s="1374"/>
      <c r="AB52" s="1374">
        <v>1</v>
      </c>
      <c r="AC52" s="1374">
        <v>114</v>
      </c>
      <c r="AD52" s="1373"/>
      <c r="AE52" s="1375">
        <v>115</v>
      </c>
      <c r="AF52" s="1374"/>
      <c r="AG52" s="1374">
        <v>1</v>
      </c>
      <c r="AH52" s="1374">
        <v>114</v>
      </c>
      <c r="AI52" s="1373"/>
      <c r="AJ52" s="1377">
        <v>115</v>
      </c>
      <c r="AK52" s="1253">
        <f t="shared" si="18"/>
        <v>0</v>
      </c>
    </row>
    <row r="53" spans="2:37" s="3" customFormat="1" ht="15">
      <c r="B53" s="200">
        <v>10</v>
      </c>
      <c r="C53" s="434" t="s">
        <v>16</v>
      </c>
      <c r="D53" s="903" t="str">
        <f t="shared" si="24"/>
        <v/>
      </c>
      <c r="E53" s="904" t="str">
        <f t="shared" si="25"/>
        <v/>
      </c>
      <c r="F53" s="904">
        <f t="shared" si="25"/>
        <v>1714</v>
      </c>
      <c r="G53" s="904">
        <f t="shared" si="25"/>
        <v>554277</v>
      </c>
      <c r="H53" s="907">
        <f t="shared" si="21"/>
        <v>555991</v>
      </c>
      <c r="I53" s="908" t="str">
        <f t="shared" si="26"/>
        <v/>
      </c>
      <c r="J53" s="905">
        <f t="shared" si="27"/>
        <v>3</v>
      </c>
      <c r="K53" s="905">
        <f t="shared" si="23"/>
        <v>86</v>
      </c>
      <c r="L53" s="905" t="str">
        <f t="shared" si="23"/>
        <v/>
      </c>
      <c r="M53" s="907">
        <f t="shared" si="28"/>
        <v>89</v>
      </c>
      <c r="N53" s="910">
        <f t="shared" si="22"/>
        <v>556080</v>
      </c>
      <c r="O53" s="781"/>
      <c r="Q53" s="1047"/>
      <c r="R53" s="1048"/>
      <c r="S53" s="1325"/>
      <c r="T53" s="1370"/>
      <c r="U53" s="1371" t="s">
        <v>53</v>
      </c>
      <c r="V53" s="1372"/>
      <c r="W53" s="1373"/>
      <c r="X53" s="1373"/>
      <c r="Y53" s="1373"/>
      <c r="Z53" s="1376"/>
      <c r="AA53" s="1373">
        <v>10</v>
      </c>
      <c r="AB53" s="1374">
        <v>7</v>
      </c>
      <c r="AC53" s="1374">
        <v>230</v>
      </c>
      <c r="AD53" s="1373"/>
      <c r="AE53" s="1375">
        <v>247</v>
      </c>
      <c r="AF53" s="1373">
        <v>10</v>
      </c>
      <c r="AG53" s="1374">
        <v>7</v>
      </c>
      <c r="AH53" s="1374">
        <v>230</v>
      </c>
      <c r="AI53" s="1373"/>
      <c r="AJ53" s="1377">
        <v>247</v>
      </c>
      <c r="AK53" s="1253">
        <f t="shared" si="18"/>
        <v>0</v>
      </c>
    </row>
    <row r="54" spans="2:37" s="3" customFormat="1" ht="15">
      <c r="B54" s="200">
        <v>11</v>
      </c>
      <c r="C54" s="457" t="s">
        <v>19</v>
      </c>
      <c r="D54" s="903" t="str">
        <f t="shared" si="24"/>
        <v/>
      </c>
      <c r="E54" s="904" t="str">
        <f t="shared" si="25"/>
        <v/>
      </c>
      <c r="F54" s="904">
        <f t="shared" si="25"/>
        <v>1366</v>
      </c>
      <c r="G54" s="904">
        <f t="shared" si="25"/>
        <v>419792</v>
      </c>
      <c r="H54" s="907">
        <f t="shared" si="21"/>
        <v>421158</v>
      </c>
      <c r="I54" s="908" t="str">
        <f t="shared" si="26"/>
        <v/>
      </c>
      <c r="J54" s="905" t="str">
        <f t="shared" si="27"/>
        <v/>
      </c>
      <c r="K54" s="905">
        <f t="shared" si="23"/>
        <v>69</v>
      </c>
      <c r="L54" s="905">
        <f t="shared" si="23"/>
        <v>1</v>
      </c>
      <c r="M54" s="907">
        <f>SUM(I54:L54)</f>
        <v>70</v>
      </c>
      <c r="N54" s="910">
        <f t="shared" si="22"/>
        <v>421228</v>
      </c>
      <c r="O54" s="781"/>
      <c r="Q54" s="1047"/>
      <c r="R54" s="1048"/>
      <c r="S54" s="1325"/>
      <c r="T54" s="1370"/>
      <c r="U54" s="1371" t="s">
        <v>337</v>
      </c>
      <c r="V54" s="1372"/>
      <c r="W54" s="1373"/>
      <c r="X54" s="1373"/>
      <c r="Y54" s="1373"/>
      <c r="Z54" s="1376"/>
      <c r="AA54" s="1374"/>
      <c r="AB54" s="1373">
        <v>2</v>
      </c>
      <c r="AC54" s="1374">
        <v>5</v>
      </c>
      <c r="AD54" s="1373"/>
      <c r="AE54" s="1375">
        <v>7</v>
      </c>
      <c r="AF54" s="1374"/>
      <c r="AG54" s="1373">
        <v>2</v>
      </c>
      <c r="AH54" s="1374">
        <v>5</v>
      </c>
      <c r="AI54" s="1373"/>
      <c r="AJ54" s="1377">
        <v>7</v>
      </c>
      <c r="AK54" s="1253">
        <f t="shared" si="18"/>
        <v>0</v>
      </c>
    </row>
    <row r="55" spans="2:37" s="3" customFormat="1" ht="15">
      <c r="B55" s="200">
        <v>12</v>
      </c>
      <c r="C55" s="457" t="s">
        <v>20</v>
      </c>
      <c r="D55" s="903" t="str">
        <f t="shared" si="24"/>
        <v/>
      </c>
      <c r="E55" s="904" t="str">
        <f t="shared" si="25"/>
        <v/>
      </c>
      <c r="F55" s="904">
        <f t="shared" si="25"/>
        <v>838</v>
      </c>
      <c r="G55" s="904">
        <f t="shared" si="25"/>
        <v>187478</v>
      </c>
      <c r="H55" s="907">
        <f t="shared" si="21"/>
        <v>188316</v>
      </c>
      <c r="I55" s="908" t="str">
        <f t="shared" si="26"/>
        <v/>
      </c>
      <c r="J55" s="905" t="str">
        <f t="shared" si="27"/>
        <v/>
      </c>
      <c r="K55" s="905">
        <f t="shared" si="23"/>
        <v>19</v>
      </c>
      <c r="L55" s="905" t="str">
        <f t="shared" si="23"/>
        <v/>
      </c>
      <c r="M55" s="907">
        <f t="shared" si="28"/>
        <v>19</v>
      </c>
      <c r="N55" s="910">
        <f t="shared" si="22"/>
        <v>188335</v>
      </c>
      <c r="O55" s="781"/>
      <c r="Q55" s="1047"/>
      <c r="R55" s="1048"/>
      <c r="S55" s="1325"/>
      <c r="T55" s="1370"/>
      <c r="U55" s="1371" t="s">
        <v>297</v>
      </c>
      <c r="V55" s="1372"/>
      <c r="W55" s="1373"/>
      <c r="X55" s="1373"/>
      <c r="Y55" s="1373"/>
      <c r="Z55" s="1376"/>
      <c r="AA55" s="1374">
        <v>1</v>
      </c>
      <c r="AB55" s="1374"/>
      <c r="AC55" s="1374">
        <v>11</v>
      </c>
      <c r="AD55" s="1373"/>
      <c r="AE55" s="1375">
        <v>12</v>
      </c>
      <c r="AF55" s="1374">
        <v>1</v>
      </c>
      <c r="AG55" s="1374"/>
      <c r="AH55" s="1374">
        <v>11</v>
      </c>
      <c r="AI55" s="1373"/>
      <c r="AJ55" s="1377">
        <v>12</v>
      </c>
      <c r="AK55" s="1253">
        <f t="shared" si="18"/>
        <v>0</v>
      </c>
    </row>
    <row r="56" spans="2:37" s="3" customFormat="1" ht="28.5">
      <c r="B56" s="200">
        <v>13</v>
      </c>
      <c r="C56" s="457" t="s">
        <v>260</v>
      </c>
      <c r="D56" s="903" t="str">
        <f t="shared" si="24"/>
        <v/>
      </c>
      <c r="E56" s="904" t="str">
        <f t="shared" si="25"/>
        <v/>
      </c>
      <c r="F56" s="904">
        <f t="shared" si="25"/>
        <v>1</v>
      </c>
      <c r="G56" s="904">
        <f t="shared" si="25"/>
        <v>2601</v>
      </c>
      <c r="H56" s="907">
        <f t="shared" si="21"/>
        <v>2602</v>
      </c>
      <c r="I56" s="908" t="str">
        <f t="shared" si="26"/>
        <v/>
      </c>
      <c r="J56" s="905" t="str">
        <f t="shared" si="27"/>
        <v/>
      </c>
      <c r="K56" s="905" t="str">
        <f t="shared" si="23"/>
        <v/>
      </c>
      <c r="L56" s="905" t="str">
        <f t="shared" si="23"/>
        <v/>
      </c>
      <c r="M56" s="907"/>
      <c r="N56" s="910">
        <f t="shared" si="22"/>
        <v>2602</v>
      </c>
      <c r="O56" s="781"/>
      <c r="Q56" s="1047"/>
      <c r="R56" s="1048"/>
      <c r="S56" s="1325"/>
      <c r="T56" s="1370"/>
      <c r="U56" s="1371" t="s">
        <v>241</v>
      </c>
      <c r="V56" s="1372"/>
      <c r="W56" s="1373"/>
      <c r="X56" s="1373"/>
      <c r="Y56" s="1373"/>
      <c r="Z56" s="1376"/>
      <c r="AA56" s="1373">
        <v>1</v>
      </c>
      <c r="AB56" s="1374">
        <v>2</v>
      </c>
      <c r="AC56" s="1374">
        <v>2</v>
      </c>
      <c r="AD56" s="1373"/>
      <c r="AE56" s="1375">
        <v>5</v>
      </c>
      <c r="AF56" s="1373">
        <v>1</v>
      </c>
      <c r="AG56" s="1374">
        <v>2</v>
      </c>
      <c r="AH56" s="1374">
        <v>2</v>
      </c>
      <c r="AI56" s="1373"/>
      <c r="AJ56" s="1377">
        <v>5</v>
      </c>
      <c r="AK56" s="1253">
        <f t="shared" si="18"/>
        <v>0</v>
      </c>
    </row>
    <row r="57" spans="2:37" s="3" customFormat="1" ht="28.5">
      <c r="B57" s="200">
        <v>14</v>
      </c>
      <c r="C57" s="457" t="s">
        <v>261</v>
      </c>
      <c r="D57" s="903" t="str">
        <f t="shared" si="24"/>
        <v/>
      </c>
      <c r="E57" s="904" t="str">
        <f t="shared" si="25"/>
        <v/>
      </c>
      <c r="F57" s="904" t="str">
        <f t="shared" si="25"/>
        <v/>
      </c>
      <c r="G57" s="904">
        <f t="shared" si="25"/>
        <v>6859</v>
      </c>
      <c r="H57" s="907">
        <f t="shared" si="21"/>
        <v>6859</v>
      </c>
      <c r="I57" s="908" t="str">
        <f t="shared" si="26"/>
        <v/>
      </c>
      <c r="J57" s="905" t="str">
        <f t="shared" si="27"/>
        <v/>
      </c>
      <c r="K57" s="905" t="str">
        <f t="shared" si="23"/>
        <v/>
      </c>
      <c r="L57" s="905" t="str">
        <f t="shared" si="23"/>
        <v/>
      </c>
      <c r="M57" s="907"/>
      <c r="N57" s="910">
        <f t="shared" si="22"/>
        <v>6859</v>
      </c>
      <c r="O57" s="781"/>
      <c r="Q57" s="1047"/>
      <c r="R57" s="1048"/>
      <c r="S57" s="1325"/>
      <c r="T57" s="1370"/>
      <c r="U57" s="1371" t="s">
        <v>54</v>
      </c>
      <c r="V57" s="1372"/>
      <c r="W57" s="1373"/>
      <c r="X57" s="1373"/>
      <c r="Y57" s="1373"/>
      <c r="Z57" s="1376"/>
      <c r="AA57" s="1374"/>
      <c r="AB57" s="1374">
        <v>1</v>
      </c>
      <c r="AC57" s="1373">
        <v>2</v>
      </c>
      <c r="AD57" s="1373"/>
      <c r="AE57" s="1375">
        <v>3</v>
      </c>
      <c r="AF57" s="1374"/>
      <c r="AG57" s="1374">
        <v>1</v>
      </c>
      <c r="AH57" s="1373">
        <v>2</v>
      </c>
      <c r="AI57" s="1373"/>
      <c r="AJ57" s="1377">
        <v>3</v>
      </c>
      <c r="AK57" s="1253">
        <f t="shared" si="18"/>
        <v>0</v>
      </c>
    </row>
    <row r="58" spans="2:37" s="3" customFormat="1" ht="28.5">
      <c r="B58" s="200">
        <v>15</v>
      </c>
      <c r="C58" s="457" t="s">
        <v>22</v>
      </c>
      <c r="D58" s="903" t="str">
        <f t="shared" si="24"/>
        <v/>
      </c>
      <c r="E58" s="904" t="str">
        <f t="shared" si="25"/>
        <v/>
      </c>
      <c r="F58" s="904">
        <f t="shared" si="25"/>
        <v>18</v>
      </c>
      <c r="G58" s="904">
        <f t="shared" si="25"/>
        <v>10063</v>
      </c>
      <c r="H58" s="907">
        <f t="shared" si="21"/>
        <v>10081</v>
      </c>
      <c r="I58" s="908" t="str">
        <f t="shared" si="26"/>
        <v/>
      </c>
      <c r="J58" s="905" t="str">
        <f t="shared" si="27"/>
        <v/>
      </c>
      <c r="K58" s="905" t="str">
        <f t="shared" si="23"/>
        <v/>
      </c>
      <c r="L58" s="905" t="str">
        <f t="shared" si="23"/>
        <v/>
      </c>
      <c r="M58" s="907"/>
      <c r="N58" s="910">
        <f t="shared" si="22"/>
        <v>10081</v>
      </c>
      <c r="O58" s="781"/>
      <c r="Q58" s="1047"/>
      <c r="R58" s="1048"/>
      <c r="S58" s="1325"/>
      <c r="T58" s="1370"/>
      <c r="U58" s="1371" t="s">
        <v>139</v>
      </c>
      <c r="V58" s="1372"/>
      <c r="W58" s="1373"/>
      <c r="X58" s="1373"/>
      <c r="Y58" s="1373"/>
      <c r="Z58" s="1376"/>
      <c r="AA58" s="1373">
        <v>98</v>
      </c>
      <c r="AB58" s="1374">
        <v>14</v>
      </c>
      <c r="AC58" s="1374"/>
      <c r="AD58" s="1373"/>
      <c r="AE58" s="1375">
        <v>112</v>
      </c>
      <c r="AF58" s="1373">
        <v>98</v>
      </c>
      <c r="AG58" s="1374">
        <v>14</v>
      </c>
      <c r="AH58" s="1374"/>
      <c r="AI58" s="1373"/>
      <c r="AJ58" s="1377">
        <v>112</v>
      </c>
      <c r="AK58" s="1253">
        <f t="shared" si="18"/>
        <v>0</v>
      </c>
    </row>
    <row r="59" spans="2:37" s="3" customFormat="1" ht="28.5">
      <c r="B59" s="200">
        <v>16</v>
      </c>
      <c r="C59" s="457" t="s">
        <v>24</v>
      </c>
      <c r="D59" s="903" t="str">
        <f t="shared" si="24"/>
        <v/>
      </c>
      <c r="E59" s="904" t="str">
        <f t="shared" si="25"/>
        <v/>
      </c>
      <c r="F59" s="904">
        <f t="shared" si="25"/>
        <v>32</v>
      </c>
      <c r="G59" s="904">
        <f t="shared" si="25"/>
        <v>30190</v>
      </c>
      <c r="H59" s="907">
        <f t="shared" si="21"/>
        <v>30222</v>
      </c>
      <c r="I59" s="908" t="str">
        <f t="shared" si="26"/>
        <v/>
      </c>
      <c r="J59" s="905" t="str">
        <f t="shared" si="27"/>
        <v/>
      </c>
      <c r="K59" s="905">
        <f t="shared" si="23"/>
        <v>2</v>
      </c>
      <c r="L59" s="905" t="str">
        <f t="shared" si="23"/>
        <v/>
      </c>
      <c r="M59" s="907">
        <f t="shared" si="28"/>
        <v>2</v>
      </c>
      <c r="N59" s="910">
        <f t="shared" si="22"/>
        <v>30224</v>
      </c>
      <c r="O59" s="781"/>
      <c r="Q59" s="1047"/>
      <c r="R59" s="1048"/>
      <c r="S59" s="1325"/>
      <c r="T59" s="1370"/>
      <c r="U59" s="1371" t="s">
        <v>268</v>
      </c>
      <c r="V59" s="1372"/>
      <c r="W59" s="1373"/>
      <c r="X59" s="1373"/>
      <c r="Y59" s="1373"/>
      <c r="Z59" s="1376"/>
      <c r="AA59" s="1373"/>
      <c r="AB59" s="1374">
        <v>5</v>
      </c>
      <c r="AC59" s="1373">
        <v>41</v>
      </c>
      <c r="AD59" s="1373"/>
      <c r="AE59" s="1375">
        <v>46</v>
      </c>
      <c r="AF59" s="1373"/>
      <c r="AG59" s="1374">
        <v>5</v>
      </c>
      <c r="AH59" s="1373">
        <v>41</v>
      </c>
      <c r="AI59" s="1373"/>
      <c r="AJ59" s="1377">
        <v>46</v>
      </c>
      <c r="AK59" s="1253">
        <f t="shared" si="18"/>
        <v>0</v>
      </c>
    </row>
    <row r="60" spans="2:37" s="3" customFormat="1" ht="28.5">
      <c r="B60" s="200">
        <v>17</v>
      </c>
      <c r="C60" s="457" t="s">
        <v>26</v>
      </c>
      <c r="D60" s="903" t="str">
        <f t="shared" si="24"/>
        <v/>
      </c>
      <c r="E60" s="904" t="str">
        <f t="shared" si="25"/>
        <v/>
      </c>
      <c r="F60" s="904">
        <f t="shared" si="25"/>
        <v>26</v>
      </c>
      <c r="G60" s="904">
        <f t="shared" si="25"/>
        <v>12952</v>
      </c>
      <c r="H60" s="907">
        <f t="shared" si="21"/>
        <v>12978</v>
      </c>
      <c r="I60" s="908" t="str">
        <f t="shared" si="26"/>
        <v/>
      </c>
      <c r="J60" s="905" t="str">
        <f t="shared" si="27"/>
        <v/>
      </c>
      <c r="K60" s="905" t="str">
        <f t="shared" si="23"/>
        <v/>
      </c>
      <c r="L60" s="905" t="str">
        <f t="shared" si="23"/>
        <v/>
      </c>
      <c r="M60" s="907"/>
      <c r="N60" s="910">
        <f t="shared" si="22"/>
        <v>12978</v>
      </c>
      <c r="O60" s="781"/>
      <c r="Q60" s="1047"/>
      <c r="R60" s="1048"/>
      <c r="S60" s="1325"/>
      <c r="T60" s="1379"/>
      <c r="U60" s="1380" t="s">
        <v>48</v>
      </c>
      <c r="V60" s="1385"/>
      <c r="W60" s="1386"/>
      <c r="X60" s="1386"/>
      <c r="Y60" s="1386"/>
      <c r="Z60" s="1387"/>
      <c r="AA60" s="1382">
        <v>187</v>
      </c>
      <c r="AB60" s="1382">
        <v>57</v>
      </c>
      <c r="AC60" s="1382">
        <v>1533</v>
      </c>
      <c r="AD60" s="1386"/>
      <c r="AE60" s="1383">
        <v>1777</v>
      </c>
      <c r="AF60" s="1382">
        <v>187</v>
      </c>
      <c r="AG60" s="1382">
        <v>57</v>
      </c>
      <c r="AH60" s="1382">
        <v>1533</v>
      </c>
      <c r="AI60" s="1386"/>
      <c r="AJ60" s="1384">
        <v>1777</v>
      </c>
      <c r="AK60" s="1253">
        <f t="shared" si="18"/>
        <v>0</v>
      </c>
    </row>
    <row r="61" spans="2:37" s="3" customFormat="1" ht="15">
      <c r="B61" s="200">
        <v>18</v>
      </c>
      <c r="C61" s="457" t="s">
        <v>235</v>
      </c>
      <c r="D61" s="903" t="str">
        <f t="shared" si="24"/>
        <v/>
      </c>
      <c r="E61" s="904" t="str">
        <f t="shared" si="25"/>
        <v/>
      </c>
      <c r="F61" s="904">
        <f t="shared" si="25"/>
        <v>1640</v>
      </c>
      <c r="G61" s="904">
        <f t="shared" si="25"/>
        <v>1528518</v>
      </c>
      <c r="H61" s="907">
        <f t="shared" si="21"/>
        <v>1530158</v>
      </c>
      <c r="I61" s="908" t="str">
        <f t="shared" si="26"/>
        <v/>
      </c>
      <c r="J61" s="905">
        <f t="shared" si="27"/>
        <v>6</v>
      </c>
      <c r="K61" s="905">
        <f t="shared" ref="K61:K66" si="29">+IF(AC25&lt;&gt;"",AC25,"")</f>
        <v>484</v>
      </c>
      <c r="L61" s="905">
        <f t="shared" ref="L61:L66" si="30">+IF(AD25&lt;&gt;"",AD25,"")</f>
        <v>1</v>
      </c>
      <c r="M61" s="907">
        <f t="shared" si="28"/>
        <v>491</v>
      </c>
      <c r="N61" s="910">
        <f t="shared" si="22"/>
        <v>1530649</v>
      </c>
      <c r="O61" s="781"/>
      <c r="Q61" s="1047"/>
      <c r="R61" s="1048"/>
      <c r="S61" s="1325"/>
      <c r="T61" s="1325"/>
      <c r="U61" s="1325"/>
      <c r="V61" s="1325"/>
      <c r="W61" s="1325"/>
      <c r="X61" s="1325"/>
      <c r="Y61" s="1325"/>
      <c r="Z61" s="1325"/>
      <c r="AA61" s="1325"/>
      <c r="AB61" s="1325"/>
      <c r="AC61" s="1325"/>
      <c r="AD61" s="1325"/>
      <c r="AE61" s="1321">
        <f>+M37-AE60</f>
        <v>0</v>
      </c>
      <c r="AF61" s="1325"/>
      <c r="AG61" s="1325"/>
      <c r="AH61" s="1325"/>
      <c r="AI61" s="1325"/>
      <c r="AJ61" s="1325"/>
      <c r="AK61" s="1052"/>
    </row>
    <row r="62" spans="2:37" s="3" customFormat="1" ht="15">
      <c r="B62" s="200">
        <v>19</v>
      </c>
      <c r="C62" s="457" t="s">
        <v>262</v>
      </c>
      <c r="D62" s="903" t="str">
        <f t="shared" si="24"/>
        <v/>
      </c>
      <c r="E62" s="904">
        <f t="shared" si="25"/>
        <v>3</v>
      </c>
      <c r="F62" s="904">
        <f t="shared" si="25"/>
        <v>2535</v>
      </c>
      <c r="G62" s="904">
        <f t="shared" si="25"/>
        <v>980520</v>
      </c>
      <c r="H62" s="907">
        <f t="shared" si="21"/>
        <v>983058</v>
      </c>
      <c r="I62" s="908" t="str">
        <f t="shared" si="26"/>
        <v/>
      </c>
      <c r="J62" s="905">
        <f t="shared" si="27"/>
        <v>4</v>
      </c>
      <c r="K62" s="905">
        <f t="shared" si="29"/>
        <v>97</v>
      </c>
      <c r="L62" s="905" t="str">
        <f t="shared" si="30"/>
        <v/>
      </c>
      <c r="M62" s="907">
        <f t="shared" si="28"/>
        <v>101</v>
      </c>
      <c r="N62" s="910">
        <f t="shared" si="22"/>
        <v>983159</v>
      </c>
      <c r="O62" s="781"/>
      <c r="Q62" s="1047"/>
      <c r="R62" s="1048"/>
      <c r="S62" s="1325"/>
      <c r="T62" s="1325"/>
      <c r="U62" s="1325"/>
      <c r="V62" s="1325"/>
      <c r="W62" s="1325"/>
      <c r="X62" s="1325"/>
      <c r="Y62" s="1325"/>
      <c r="Z62" s="1325"/>
      <c r="AA62" s="1325"/>
      <c r="AB62" s="1325"/>
      <c r="AC62" s="1325"/>
      <c r="AD62" s="1325"/>
      <c r="AE62" s="1325"/>
      <c r="AF62" s="1325"/>
      <c r="AG62" s="1325"/>
      <c r="AH62" s="1325"/>
      <c r="AI62" s="1325"/>
      <c r="AJ62" s="1325"/>
      <c r="AK62" s="1052"/>
    </row>
    <row r="63" spans="2:37" s="3" customFormat="1" ht="15">
      <c r="B63" s="200">
        <v>20</v>
      </c>
      <c r="C63" s="434" t="s">
        <v>263</v>
      </c>
      <c r="D63" s="903" t="str">
        <f t="shared" si="24"/>
        <v/>
      </c>
      <c r="E63" s="904" t="str">
        <f t="shared" si="25"/>
        <v/>
      </c>
      <c r="F63" s="904">
        <f t="shared" si="25"/>
        <v>2396</v>
      </c>
      <c r="G63" s="904">
        <f t="shared" si="25"/>
        <v>1255898</v>
      </c>
      <c r="H63" s="907">
        <f t="shared" si="21"/>
        <v>1258294</v>
      </c>
      <c r="I63" s="908" t="str">
        <f t="shared" si="26"/>
        <v/>
      </c>
      <c r="J63" s="905" t="str">
        <f t="shared" si="27"/>
        <v/>
      </c>
      <c r="K63" s="905">
        <f t="shared" si="29"/>
        <v>227</v>
      </c>
      <c r="L63" s="905">
        <f t="shared" si="30"/>
        <v>5</v>
      </c>
      <c r="M63" s="907">
        <f t="shared" si="28"/>
        <v>232</v>
      </c>
      <c r="N63" s="910">
        <f t="shared" si="22"/>
        <v>1258526</v>
      </c>
      <c r="O63" s="781"/>
      <c r="Q63" s="1047"/>
      <c r="R63" s="1047"/>
      <c r="S63" s="1335"/>
      <c r="T63" s="1325"/>
      <c r="U63" s="1325"/>
      <c r="V63" s="1321">
        <f>+D67-V31</f>
        <v>0</v>
      </c>
      <c r="W63" s="1321">
        <f t="shared" ref="W63:AD63" si="31">+E67-W31</f>
        <v>0</v>
      </c>
      <c r="X63" s="1321">
        <f t="shared" si="31"/>
        <v>0</v>
      </c>
      <c r="Y63" s="1321">
        <f t="shared" si="31"/>
        <v>0</v>
      </c>
      <c r="Z63" s="1321">
        <f t="shared" si="31"/>
        <v>0</v>
      </c>
      <c r="AA63" s="1321">
        <f t="shared" si="31"/>
        <v>0</v>
      </c>
      <c r="AB63" s="1321">
        <f t="shared" si="31"/>
        <v>0</v>
      </c>
      <c r="AC63" s="1321">
        <f t="shared" si="31"/>
        <v>0</v>
      </c>
      <c r="AD63" s="1321">
        <f t="shared" si="31"/>
        <v>0</v>
      </c>
      <c r="AE63" s="1321">
        <f>+M67-AE31</f>
        <v>0</v>
      </c>
      <c r="AF63" s="1321"/>
      <c r="AG63" s="1321"/>
      <c r="AH63" s="1321"/>
      <c r="AI63" s="1321"/>
      <c r="AJ63" s="1321">
        <f>+N67-AJ31</f>
        <v>0</v>
      </c>
      <c r="AK63" s="1052"/>
    </row>
    <row r="64" spans="2:37" s="3" customFormat="1" ht="15">
      <c r="B64" s="200">
        <v>21</v>
      </c>
      <c r="C64" s="434" t="s">
        <v>264</v>
      </c>
      <c r="D64" s="903" t="str">
        <f t="shared" si="24"/>
        <v/>
      </c>
      <c r="E64" s="904" t="str">
        <f t="shared" si="25"/>
        <v/>
      </c>
      <c r="F64" s="904">
        <f t="shared" si="25"/>
        <v>47</v>
      </c>
      <c r="G64" s="904">
        <f t="shared" si="25"/>
        <v>14045</v>
      </c>
      <c r="H64" s="907">
        <f t="shared" si="21"/>
        <v>14092</v>
      </c>
      <c r="I64" s="908" t="str">
        <f t="shared" si="26"/>
        <v/>
      </c>
      <c r="J64" s="905" t="str">
        <f t="shared" si="27"/>
        <v/>
      </c>
      <c r="K64" s="905" t="str">
        <f t="shared" si="29"/>
        <v/>
      </c>
      <c r="L64" s="905" t="str">
        <f t="shared" si="30"/>
        <v/>
      </c>
      <c r="M64" s="907"/>
      <c r="N64" s="910">
        <f t="shared" si="22"/>
        <v>14092</v>
      </c>
      <c r="O64" s="781"/>
      <c r="Q64" s="1047"/>
      <c r="R64" s="1047"/>
      <c r="S64" s="1335"/>
      <c r="T64" s="1325"/>
      <c r="U64" s="1325"/>
      <c r="V64" s="1325"/>
      <c r="W64" s="1325"/>
      <c r="X64" s="1325"/>
      <c r="Y64" s="1325"/>
      <c r="Z64" s="1325"/>
      <c r="AA64" s="1321">
        <f>+AA60-I37</f>
        <v>0</v>
      </c>
      <c r="AB64" s="1321">
        <f t="shared" ref="AB64:AE64" si="32">+AB60-J37</f>
        <v>0</v>
      </c>
      <c r="AC64" s="1321">
        <f t="shared" si="32"/>
        <v>0</v>
      </c>
      <c r="AD64" s="1321">
        <f t="shared" si="32"/>
        <v>0</v>
      </c>
      <c r="AE64" s="1321">
        <f t="shared" si="32"/>
        <v>0</v>
      </c>
      <c r="AF64" s="1321"/>
      <c r="AG64" s="1321"/>
      <c r="AH64" s="1321"/>
      <c r="AI64" s="1321"/>
      <c r="AJ64" s="1325"/>
      <c r="AK64" s="1052"/>
    </row>
    <row r="65" spans="2:37" s="3" customFormat="1" ht="15">
      <c r="B65" s="200">
        <v>22</v>
      </c>
      <c r="C65" s="434" t="s">
        <v>30</v>
      </c>
      <c r="D65" s="903" t="str">
        <f t="shared" si="24"/>
        <v/>
      </c>
      <c r="E65" s="904" t="str">
        <f t="shared" si="25"/>
        <v/>
      </c>
      <c r="F65" s="904">
        <f t="shared" si="25"/>
        <v>21</v>
      </c>
      <c r="G65" s="904">
        <f t="shared" si="25"/>
        <v>8732</v>
      </c>
      <c r="H65" s="907">
        <f t="shared" si="21"/>
        <v>8753</v>
      </c>
      <c r="I65" s="908" t="str">
        <f t="shared" si="26"/>
        <v/>
      </c>
      <c r="J65" s="905" t="str">
        <f t="shared" si="27"/>
        <v/>
      </c>
      <c r="K65" s="905">
        <f t="shared" si="29"/>
        <v>1</v>
      </c>
      <c r="L65" s="905" t="str">
        <f t="shared" si="30"/>
        <v/>
      </c>
      <c r="M65" s="907">
        <f t="shared" si="28"/>
        <v>1</v>
      </c>
      <c r="N65" s="910">
        <f t="shared" si="22"/>
        <v>8754</v>
      </c>
      <c r="O65" s="781"/>
      <c r="Q65" s="1047"/>
      <c r="R65" s="1047"/>
      <c r="S65" s="1335"/>
      <c r="T65" s="1325"/>
      <c r="U65" s="1325"/>
      <c r="V65" s="1325"/>
      <c r="W65" s="1325"/>
      <c r="X65" s="1325"/>
      <c r="Y65" s="1325"/>
      <c r="Z65" s="1325"/>
      <c r="AA65" s="1325"/>
      <c r="AB65" s="1325"/>
      <c r="AC65" s="1325"/>
      <c r="AD65" s="1325"/>
      <c r="AE65" s="1325"/>
      <c r="AF65" s="1325"/>
      <c r="AG65" s="1325"/>
      <c r="AH65" s="1325"/>
      <c r="AI65" s="1325"/>
      <c r="AJ65" s="1325"/>
      <c r="AK65" s="1052"/>
    </row>
    <row r="66" spans="2:37" s="3" customFormat="1" ht="15.75" thickBot="1">
      <c r="B66" s="200">
        <v>23</v>
      </c>
      <c r="C66" s="434" t="s">
        <v>32</v>
      </c>
      <c r="D66" s="903" t="str">
        <f t="shared" si="24"/>
        <v/>
      </c>
      <c r="E66" s="904">
        <f t="shared" si="25"/>
        <v>1</v>
      </c>
      <c r="F66" s="904">
        <f t="shared" si="25"/>
        <v>805</v>
      </c>
      <c r="G66" s="904">
        <f t="shared" si="25"/>
        <v>480162</v>
      </c>
      <c r="H66" s="907">
        <f t="shared" si="21"/>
        <v>480968</v>
      </c>
      <c r="I66" s="908" t="str">
        <f t="shared" si="26"/>
        <v/>
      </c>
      <c r="J66" s="905">
        <f t="shared" si="27"/>
        <v>2</v>
      </c>
      <c r="K66" s="905">
        <f t="shared" si="29"/>
        <v>67</v>
      </c>
      <c r="L66" s="905" t="str">
        <f t="shared" si="30"/>
        <v/>
      </c>
      <c r="M66" s="907">
        <f t="shared" si="28"/>
        <v>69</v>
      </c>
      <c r="N66" s="910">
        <f t="shared" si="22"/>
        <v>481037</v>
      </c>
      <c r="O66" s="781"/>
      <c r="Q66" s="1047"/>
      <c r="R66" s="1047"/>
      <c r="S66" s="133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1325"/>
      <c r="AG66" s="1325"/>
      <c r="AH66" s="1325"/>
      <c r="AI66" s="1325"/>
      <c r="AJ66" s="1325"/>
      <c r="AK66" s="1052"/>
    </row>
    <row r="67" spans="2:37" s="3" customFormat="1" ht="18.75" customHeight="1" thickTop="1" thickBot="1">
      <c r="B67" s="1648" t="s">
        <v>57</v>
      </c>
      <c r="C67" s="1649"/>
      <c r="D67" s="912">
        <f>SUM(D44:D66)</f>
        <v>1</v>
      </c>
      <c r="E67" s="912">
        <f>SUM(E44:E66)</f>
        <v>5</v>
      </c>
      <c r="F67" s="912">
        <f>SUM(F44:F66)</f>
        <v>19508</v>
      </c>
      <c r="G67" s="913">
        <f>SUM(G44:G66)</f>
        <v>8326946</v>
      </c>
      <c r="H67" s="914">
        <f t="shared" si="21"/>
        <v>8346460</v>
      </c>
      <c r="I67" s="915">
        <f>SUM(I44:I66)</f>
        <v>0</v>
      </c>
      <c r="J67" s="912">
        <f>SUM(J44:J66)</f>
        <v>18</v>
      </c>
      <c r="K67" s="912">
        <f>SUM(K44:K66)</f>
        <v>1401</v>
      </c>
      <c r="L67" s="912">
        <f>SUM(L44:L66)</f>
        <v>7</v>
      </c>
      <c r="M67" s="916">
        <f>SUM(M44:M66)</f>
        <v>1426</v>
      </c>
      <c r="N67" s="917">
        <f>SUM(M67+H67)</f>
        <v>8347886</v>
      </c>
      <c r="O67" s="781"/>
      <c r="Q67" s="1047"/>
      <c r="R67" s="1047"/>
      <c r="S67" s="1335"/>
      <c r="T67" s="1325"/>
      <c r="U67" s="1325"/>
      <c r="V67" s="1325"/>
      <c r="W67" s="1325"/>
      <c r="X67" s="1325"/>
      <c r="Y67" s="1325"/>
      <c r="Z67" s="1325"/>
      <c r="AA67" s="1325"/>
      <c r="AB67" s="1325"/>
      <c r="AC67" s="1325"/>
      <c r="AD67" s="1325"/>
      <c r="AE67" s="1325"/>
      <c r="AF67" s="1325"/>
      <c r="AG67" s="1325"/>
      <c r="AH67" s="1325"/>
      <c r="AI67" s="1325"/>
      <c r="AJ67" s="1325"/>
      <c r="AK67" s="1052"/>
    </row>
    <row r="68" spans="2:37" s="3" customFormat="1" ht="18.75" customHeight="1">
      <c r="C68" s="196"/>
      <c r="D68" s="781"/>
      <c r="E68" s="781"/>
      <c r="F68" s="781"/>
      <c r="G68" s="781"/>
      <c r="H68" s="781"/>
      <c r="I68" s="781"/>
      <c r="J68" s="781"/>
      <c r="K68" s="781"/>
      <c r="L68" s="781"/>
      <c r="M68" s="781"/>
      <c r="N68" s="918"/>
      <c r="O68" s="70"/>
      <c r="Q68" s="1047"/>
      <c r="R68" s="1047"/>
      <c r="S68" s="1335"/>
      <c r="T68" s="1325"/>
      <c r="U68" s="1325"/>
      <c r="V68" s="1325"/>
      <c r="W68" s="1325"/>
      <c r="X68" s="1325"/>
      <c r="Y68" s="1325"/>
      <c r="Z68" s="1325"/>
      <c r="AA68" s="1325"/>
      <c r="AB68" s="1325"/>
      <c r="AC68" s="1325"/>
      <c r="AD68" s="1325"/>
      <c r="AE68" s="1325"/>
      <c r="AF68" s="1325"/>
      <c r="AG68" s="1325"/>
      <c r="AH68" s="1325"/>
      <c r="AI68" s="1325"/>
      <c r="AJ68" s="1325"/>
      <c r="AK68" s="1052"/>
    </row>
    <row r="69" spans="2:37" s="3" customFormat="1" ht="18.75" customHeight="1">
      <c r="B69" s="785" t="s">
        <v>58</v>
      </c>
      <c r="C69" s="785"/>
      <c r="D69" s="785"/>
      <c r="E69" s="785"/>
      <c r="F69" s="785"/>
      <c r="G69" s="785"/>
      <c r="H69" s="785"/>
      <c r="I69" s="428"/>
      <c r="J69" s="792"/>
      <c r="K69" s="428"/>
      <c r="L69" s="428"/>
      <c r="M69" s="428"/>
      <c r="N69" s="428"/>
      <c r="O69" s="68"/>
      <c r="Q69" s="1047"/>
      <c r="R69" s="1047"/>
      <c r="S69" s="1335"/>
      <c r="T69" s="1325"/>
      <c r="U69" s="1325"/>
      <c r="V69" s="1325"/>
      <c r="W69" s="1325"/>
      <c r="X69" s="1325"/>
      <c r="Y69" s="1325"/>
      <c r="Z69" s="1325"/>
      <c r="AA69" s="1325"/>
      <c r="AB69" s="1325"/>
      <c r="AC69" s="1325"/>
      <c r="AD69" s="1325"/>
      <c r="AE69" s="1325"/>
      <c r="AF69" s="1325"/>
      <c r="AG69" s="1325"/>
      <c r="AH69" s="1325"/>
      <c r="AI69" s="1325"/>
      <c r="AJ69" s="1325"/>
      <c r="AK69" s="1052"/>
    </row>
    <row r="70" spans="2:37" s="3" customFormat="1" ht="18.75" customHeight="1" thickBot="1">
      <c r="G70" s="791"/>
      <c r="H70" s="791"/>
      <c r="N70" s="919"/>
      <c r="O70" s="68"/>
      <c r="Q70" s="1047"/>
      <c r="R70" s="1047"/>
      <c r="S70" s="1335"/>
      <c r="T70" s="1335"/>
      <c r="U70" s="1335">
        <v>94927863.999999702</v>
      </c>
      <c r="V70" s="1335"/>
      <c r="W70" s="1335"/>
      <c r="X70" s="1335"/>
      <c r="Y70" s="1335"/>
      <c r="Z70" s="1335"/>
      <c r="AA70" s="1335"/>
      <c r="AB70" s="1335"/>
      <c r="AC70" s="1335"/>
      <c r="AD70" s="1335"/>
      <c r="AE70" s="1335"/>
      <c r="AF70" s="1335"/>
      <c r="AG70" s="1335"/>
      <c r="AH70" s="1335"/>
      <c r="AI70" s="1335"/>
      <c r="AJ70" s="1335"/>
      <c r="AK70" s="1047"/>
    </row>
    <row r="71" spans="2:37" s="3" customFormat="1" ht="18" customHeight="1" thickBot="1">
      <c r="C71" s="1642" t="s">
        <v>59</v>
      </c>
      <c r="D71" s="1675" t="s">
        <v>40</v>
      </c>
      <c r="E71" s="1685"/>
      <c r="F71" s="1685"/>
      <c r="G71" s="1685"/>
      <c r="H71" s="1685"/>
      <c r="I71" s="1685"/>
      <c r="J71" s="1685"/>
      <c r="K71" s="1685"/>
      <c r="L71" s="1685"/>
      <c r="M71" s="1686"/>
      <c r="N71" s="1667" t="s">
        <v>41</v>
      </c>
      <c r="O71" s="781"/>
      <c r="Q71" s="1047"/>
      <c r="R71" s="1047"/>
      <c r="S71" s="1335"/>
      <c r="T71" s="1335"/>
      <c r="U71" s="1335"/>
      <c r="V71" s="1335"/>
      <c r="W71" s="1335"/>
      <c r="X71" s="1335"/>
      <c r="Y71" s="1335"/>
      <c r="Z71" s="1335"/>
      <c r="AA71" s="1335"/>
      <c r="AB71" s="1335"/>
      <c r="AC71" s="1335"/>
      <c r="AD71" s="1335"/>
      <c r="AE71" s="1335"/>
      <c r="AF71" s="1335"/>
      <c r="AG71" s="1335"/>
      <c r="AH71" s="1335"/>
      <c r="AI71" s="1335"/>
      <c r="AJ71" s="1335"/>
      <c r="AK71" s="1047"/>
    </row>
    <row r="72" spans="2:37" s="3" customFormat="1" ht="18" customHeight="1" thickTop="1">
      <c r="C72" s="1643"/>
      <c r="D72" s="1680" t="s">
        <v>42</v>
      </c>
      <c r="E72" s="1687"/>
      <c r="F72" s="1687"/>
      <c r="G72" s="1687"/>
      <c r="H72" s="1688"/>
      <c r="I72" s="1680" t="s">
        <v>43</v>
      </c>
      <c r="J72" s="1687"/>
      <c r="K72" s="1687"/>
      <c r="L72" s="1687"/>
      <c r="M72" s="1688"/>
      <c r="N72" s="1683"/>
      <c r="O72" s="790"/>
      <c r="Q72" s="1047"/>
      <c r="R72" s="1047"/>
      <c r="S72" s="1335"/>
      <c r="T72" s="1335"/>
      <c r="U72" s="1335"/>
      <c r="V72" s="1335"/>
      <c r="W72" s="1335"/>
      <c r="X72" s="1335"/>
      <c r="Y72" s="1335"/>
      <c r="Z72" s="1335"/>
      <c r="AA72" s="1335"/>
      <c r="AB72" s="1335"/>
      <c r="AC72" s="1335"/>
      <c r="AD72" s="1335"/>
      <c r="AE72" s="1335"/>
      <c r="AF72" s="1335"/>
      <c r="AG72" s="1335"/>
      <c r="AH72" s="1335"/>
      <c r="AI72" s="1335"/>
      <c r="AJ72" s="1335"/>
      <c r="AK72" s="1047"/>
    </row>
    <row r="73" spans="2:37" s="3" customFormat="1" ht="18.75" customHeight="1" thickBot="1">
      <c r="C73" s="1644"/>
      <c r="D73" s="1486" t="s">
        <v>44</v>
      </c>
      <c r="E73" s="1487" t="s">
        <v>45</v>
      </c>
      <c r="F73" s="1487" t="s">
        <v>46</v>
      </c>
      <c r="G73" s="1488" t="s">
        <v>47</v>
      </c>
      <c r="H73" s="1489" t="s">
        <v>48</v>
      </c>
      <c r="I73" s="1486" t="s">
        <v>44</v>
      </c>
      <c r="J73" s="1487" t="s">
        <v>45</v>
      </c>
      <c r="K73" s="1487" t="s">
        <v>46</v>
      </c>
      <c r="L73" s="1488" t="s">
        <v>47</v>
      </c>
      <c r="M73" s="1490" t="s">
        <v>48</v>
      </c>
      <c r="N73" s="1689"/>
      <c r="O73" s="781"/>
      <c r="Q73" s="1047"/>
      <c r="R73" s="1047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1335"/>
      <c r="AD73" s="1335"/>
      <c r="AE73" s="1335"/>
      <c r="AF73" s="1335"/>
      <c r="AG73" s="1335"/>
      <c r="AH73" s="1335"/>
      <c r="AI73" s="1335"/>
      <c r="AJ73" s="1335"/>
      <c r="AK73" s="1047"/>
    </row>
    <row r="74" spans="2:37" s="3" customFormat="1" ht="9.75" customHeight="1">
      <c r="B74" s="434"/>
      <c r="C74" s="920"/>
      <c r="D74" s="893"/>
      <c r="E74" s="891"/>
      <c r="F74" s="921"/>
      <c r="G74" s="922"/>
      <c r="H74" s="923"/>
      <c r="I74" s="892"/>
      <c r="J74" s="891"/>
      <c r="K74" s="891"/>
      <c r="L74" s="892"/>
      <c r="M74" s="924"/>
      <c r="N74" s="925"/>
      <c r="O74" s="781"/>
      <c r="Q74" s="1047"/>
      <c r="R74" s="1047"/>
      <c r="S74" s="133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1325"/>
      <c r="AG74" s="1325"/>
      <c r="AH74" s="1325"/>
      <c r="AI74" s="1325"/>
      <c r="AJ74" s="1325"/>
      <c r="AK74" s="1052"/>
    </row>
    <row r="75" spans="2:37" s="3" customFormat="1" ht="15.75">
      <c r="B75" s="434"/>
      <c r="C75" s="926" t="s">
        <v>60</v>
      </c>
      <c r="D75" s="927">
        <f>SUM(D37,D67)</f>
        <v>1</v>
      </c>
      <c r="E75" s="928">
        <f>SUM(E37,E67)</f>
        <v>5</v>
      </c>
      <c r="F75" s="928">
        <f>SUM(F37,F67)</f>
        <v>19508</v>
      </c>
      <c r="G75" s="929">
        <f>SUM(G37,G67)</f>
        <v>8326946</v>
      </c>
      <c r="H75" s="907">
        <f>SUM(D75:G75)</f>
        <v>8346460</v>
      </c>
      <c r="I75" s="930">
        <f>SUM(I37,I67)</f>
        <v>187</v>
      </c>
      <c r="J75" s="928">
        <f>SUM(J37,J67)</f>
        <v>75</v>
      </c>
      <c r="K75" s="928">
        <f>SUM(K37,K67)</f>
        <v>2934</v>
      </c>
      <c r="L75" s="928">
        <f>SUM(L37,L67)</f>
        <v>7</v>
      </c>
      <c r="M75" s="907">
        <f>SUM(I75:L75)</f>
        <v>3203</v>
      </c>
      <c r="N75" s="910">
        <f>+SUM(N67,N37)</f>
        <v>8349663</v>
      </c>
      <c r="Q75" s="1047"/>
      <c r="R75" s="1047"/>
      <c r="S75" s="133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1325"/>
      <c r="AG75" s="1325"/>
      <c r="AH75" s="1325"/>
      <c r="AI75" s="1325"/>
      <c r="AJ75" s="1325"/>
      <c r="AK75" s="1052"/>
    </row>
    <row r="76" spans="2:37" s="3" customFormat="1" ht="18.75" customHeight="1" thickBot="1">
      <c r="B76" s="434"/>
      <c r="C76" s="931"/>
      <c r="D76" s="932"/>
      <c r="E76" s="933"/>
      <c r="F76" s="934"/>
      <c r="G76" s="935"/>
      <c r="H76" s="936"/>
      <c r="I76" s="935"/>
      <c r="J76" s="933"/>
      <c r="K76" s="933"/>
      <c r="L76" s="935"/>
      <c r="M76" s="936"/>
      <c r="N76" s="937"/>
      <c r="Q76" s="1047"/>
      <c r="R76" s="1047"/>
      <c r="S76" s="1335"/>
      <c r="T76" s="1325"/>
      <c r="U76" s="1325"/>
      <c r="V76" s="1325"/>
      <c r="W76" s="1325"/>
      <c r="X76" s="1325"/>
      <c r="Y76" s="1325"/>
      <c r="Z76" s="1325"/>
      <c r="AA76" s="1325"/>
      <c r="AB76" s="1325"/>
      <c r="AC76" s="1325"/>
      <c r="AD76" s="1325"/>
      <c r="AE76" s="1325"/>
      <c r="AF76" s="1325"/>
      <c r="AG76" s="1325"/>
      <c r="AH76" s="1325"/>
      <c r="AI76" s="1325"/>
      <c r="AJ76" s="1325"/>
      <c r="AK76" s="1052"/>
    </row>
    <row r="77" spans="2:37" s="3" customFormat="1" ht="18.75" customHeight="1">
      <c r="B77" s="938"/>
      <c r="C77" s="938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790"/>
      <c r="Q77" s="1047"/>
      <c r="R77" s="1047"/>
      <c r="S77" s="1335"/>
      <c r="T77" s="1325"/>
      <c r="U77" s="1325"/>
      <c r="V77" s="1325"/>
      <c r="W77" s="1325"/>
      <c r="X77" s="1325"/>
      <c r="Y77" s="1325"/>
      <c r="Z77" s="1325"/>
      <c r="AA77" s="1325"/>
      <c r="AB77" s="1325"/>
      <c r="AC77" s="1325"/>
      <c r="AD77" s="1325"/>
      <c r="AE77" s="1325"/>
      <c r="AF77" s="1325"/>
      <c r="AG77" s="1325"/>
      <c r="AH77" s="1325"/>
      <c r="AI77" s="1325"/>
      <c r="AJ77" s="1325"/>
      <c r="AK77" s="1052"/>
    </row>
    <row r="78" spans="2:37" s="3" customFormat="1" ht="18.75" customHeight="1">
      <c r="L78" s="939"/>
      <c r="Q78" s="1047"/>
      <c r="R78" s="1047"/>
      <c r="S78" s="133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1325"/>
      <c r="AG78" s="1325"/>
      <c r="AH78" s="1325"/>
      <c r="AI78" s="1325"/>
      <c r="AJ78" s="1325"/>
      <c r="AK78" s="1052"/>
    </row>
    <row r="79" spans="2:37" s="3" customFormat="1" ht="18.75" customHeight="1">
      <c r="Q79" s="1047"/>
      <c r="R79" s="1047"/>
      <c r="S79" s="1335"/>
      <c r="T79" s="1325"/>
      <c r="U79" s="1325"/>
      <c r="V79" s="1325"/>
      <c r="W79" s="1325"/>
      <c r="X79" s="1325"/>
      <c r="Y79" s="1325"/>
      <c r="Z79" s="1325"/>
      <c r="AA79" s="1325"/>
      <c r="AB79" s="1325"/>
      <c r="AC79" s="1325"/>
      <c r="AD79" s="1325"/>
      <c r="AE79" s="1325"/>
      <c r="AF79" s="1325"/>
      <c r="AG79" s="1325"/>
      <c r="AH79" s="1325"/>
      <c r="AI79" s="1325"/>
      <c r="AJ79" s="1325"/>
      <c r="AK79" s="1052"/>
    </row>
    <row r="80" spans="2:37" s="3" customFormat="1" ht="18.75" customHeight="1">
      <c r="Q80" s="1047"/>
      <c r="R80" s="1047"/>
      <c r="S80" s="1335"/>
      <c r="T80" s="1325"/>
      <c r="U80" s="1325"/>
      <c r="V80" s="1325"/>
      <c r="W80" s="1325"/>
      <c r="X80" s="1325"/>
      <c r="Y80" s="1325"/>
      <c r="Z80" s="1325"/>
      <c r="AA80" s="1325"/>
      <c r="AB80" s="1325"/>
      <c r="AC80" s="1325"/>
      <c r="AD80" s="1325"/>
      <c r="AE80" s="1325"/>
      <c r="AF80" s="1325"/>
      <c r="AG80" s="1325"/>
      <c r="AH80" s="1325"/>
      <c r="AI80" s="1325"/>
      <c r="AJ80" s="1325"/>
      <c r="AK80" s="1052"/>
    </row>
    <row r="81" spans="1:37" s="3" customFormat="1" ht="18.75" customHeight="1">
      <c r="Q81" s="1047"/>
      <c r="R81" s="1047"/>
      <c r="S81" s="1335"/>
      <c r="T81" s="1325"/>
      <c r="U81" s="1325"/>
      <c r="V81" s="1325"/>
      <c r="W81" s="1325"/>
      <c r="X81" s="1325"/>
      <c r="Y81" s="1325"/>
      <c r="Z81" s="1325"/>
      <c r="AA81" s="1325"/>
      <c r="AB81" s="1325"/>
      <c r="AC81" s="1325"/>
      <c r="AD81" s="1325"/>
      <c r="AE81" s="1325"/>
      <c r="AF81" s="1325"/>
      <c r="AG81" s="1325"/>
      <c r="AH81" s="1325"/>
      <c r="AI81" s="1325"/>
      <c r="AJ81" s="1325"/>
      <c r="AK81" s="1052"/>
    </row>
    <row r="82" spans="1:37" s="3" customFormat="1" ht="18.75" customHeight="1">
      <c r="Q82" s="1047"/>
      <c r="R82" s="1047"/>
      <c r="S82" s="1335"/>
      <c r="T82" s="1325"/>
      <c r="U82" s="1325"/>
      <c r="V82" s="1325"/>
      <c r="W82" s="1325"/>
      <c r="X82" s="1325"/>
      <c r="Y82" s="1325"/>
      <c r="Z82" s="1325"/>
      <c r="AA82" s="1325"/>
      <c r="AB82" s="1325"/>
      <c r="AC82" s="1325"/>
      <c r="AD82" s="1325"/>
      <c r="AE82" s="1325"/>
      <c r="AF82" s="1325"/>
      <c r="AG82" s="1325"/>
      <c r="AH82" s="1325"/>
      <c r="AI82" s="1325"/>
      <c r="AJ82" s="1325"/>
      <c r="AK82" s="1052"/>
    </row>
    <row r="83" spans="1:37" s="3" customFormat="1" ht="18.75" customHeight="1">
      <c r="Q83" s="1047"/>
      <c r="R83" s="1047"/>
      <c r="S83" s="1335"/>
      <c r="T83" s="1325"/>
      <c r="U83" s="1325"/>
      <c r="V83" s="1325"/>
      <c r="W83" s="1325"/>
      <c r="X83" s="1325"/>
      <c r="Y83" s="1325"/>
      <c r="Z83" s="1325"/>
      <c r="AA83" s="1325"/>
      <c r="AB83" s="1325"/>
      <c r="AC83" s="1325"/>
      <c r="AD83" s="1325"/>
      <c r="AE83" s="1325"/>
      <c r="AF83" s="1325"/>
      <c r="AG83" s="1325"/>
      <c r="AH83" s="1325"/>
      <c r="AI83" s="1325"/>
      <c r="AJ83" s="1325"/>
      <c r="AK83" s="1052"/>
    </row>
    <row r="84" spans="1:37" s="3" customFormat="1" ht="18.75" customHeight="1">
      <c r="Q84" s="1047"/>
      <c r="R84" s="1047"/>
      <c r="S84" s="1335"/>
      <c r="T84" s="1325"/>
      <c r="U84" s="1325"/>
      <c r="V84" s="1325"/>
      <c r="W84" s="1325"/>
      <c r="X84" s="1325"/>
      <c r="Y84" s="1325"/>
      <c r="Z84" s="1325"/>
      <c r="AA84" s="1325"/>
      <c r="AB84" s="1325"/>
      <c r="AC84" s="1325"/>
      <c r="AD84" s="1325"/>
      <c r="AE84" s="1325"/>
      <c r="AF84" s="1325"/>
      <c r="AG84" s="1325"/>
      <c r="AH84" s="1325"/>
      <c r="AI84" s="1325"/>
      <c r="AJ84" s="1325"/>
      <c r="AK84" s="1052"/>
    </row>
    <row r="85" spans="1:37" ht="18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AK85" s="1052"/>
    </row>
    <row r="86" spans="1:37" ht="18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AK86" s="1052"/>
    </row>
    <row r="87" spans="1:37" ht="18.75" customHeight="1">
      <c r="AK87" s="1052"/>
    </row>
    <row r="88" spans="1:37" ht="18.75" customHeight="1">
      <c r="AK88" s="1052"/>
    </row>
    <row r="89" spans="1:37" ht="18.75" customHeight="1">
      <c r="AK89" s="1052"/>
    </row>
    <row r="90" spans="1:37" ht="18.75" customHeight="1">
      <c r="AK90" s="1052"/>
    </row>
    <row r="91" spans="1:37" ht="18.75" customHeight="1">
      <c r="P91" s="1053"/>
      <c r="AK91" s="1052"/>
    </row>
    <row r="92" spans="1:37" ht="18.75" customHeight="1">
      <c r="P92" s="1053"/>
      <c r="AK92" s="1052"/>
    </row>
    <row r="93" spans="1:37" ht="18.75" customHeight="1">
      <c r="N93" s="1053"/>
      <c r="O93" s="1053"/>
      <c r="P93" s="1053"/>
      <c r="AK93" s="1052"/>
    </row>
    <row r="94" spans="1:37" ht="18.75" customHeight="1">
      <c r="N94" s="1053"/>
      <c r="O94" s="1053"/>
      <c r="P94" s="1053"/>
      <c r="R94" s="1048" t="s">
        <v>61</v>
      </c>
      <c r="AK94" s="1052"/>
    </row>
    <row r="95" spans="1:37" ht="18.75" customHeight="1">
      <c r="N95" s="1053"/>
      <c r="O95" s="1053"/>
      <c r="P95" s="1053"/>
      <c r="AK95" s="1052"/>
    </row>
    <row r="96" spans="1:37" ht="18.75" customHeight="1">
      <c r="N96" s="1053"/>
      <c r="O96" s="1053"/>
      <c r="P96" s="1053"/>
      <c r="Q96" s="1048" t="s">
        <v>236</v>
      </c>
      <c r="R96" s="1049">
        <v>1530649</v>
      </c>
      <c r="S96" s="1358">
        <f t="shared" ref="S96:S102" si="33">R96/$R$103</f>
        <v>0.18331865609426393</v>
      </c>
      <c r="T96" s="1411"/>
      <c r="U96" s="1325" t="s">
        <v>235</v>
      </c>
      <c r="V96" s="1325">
        <v>1530649</v>
      </c>
      <c r="X96" s="1325" t="s">
        <v>236</v>
      </c>
      <c r="AK96" s="1052"/>
    </row>
    <row r="97" spans="14:37" ht="18.75" customHeight="1">
      <c r="N97" s="1053"/>
      <c r="O97" s="1053"/>
      <c r="P97" s="1053"/>
      <c r="Q97" s="1048" t="s">
        <v>62</v>
      </c>
      <c r="R97" s="1049">
        <v>1258526</v>
      </c>
      <c r="S97" s="1358">
        <f t="shared" si="33"/>
        <v>0.15072775991078921</v>
      </c>
      <c r="T97" s="1411"/>
      <c r="U97" s="1325" t="s">
        <v>263</v>
      </c>
      <c r="V97" s="1325">
        <v>1258526</v>
      </c>
      <c r="X97" s="1325" t="s">
        <v>62</v>
      </c>
      <c r="AK97" s="1052"/>
    </row>
    <row r="98" spans="14:37" ht="18.75" customHeight="1">
      <c r="N98" s="1053"/>
      <c r="O98" s="1053"/>
      <c r="P98" s="1053"/>
      <c r="Q98" s="1048" t="s">
        <v>293</v>
      </c>
      <c r="R98" s="1049">
        <v>983159</v>
      </c>
      <c r="S98" s="1358">
        <f t="shared" si="33"/>
        <v>0.11774834505296801</v>
      </c>
      <c r="T98" s="1411"/>
      <c r="U98" s="1325" t="s">
        <v>262</v>
      </c>
      <c r="V98" s="1325">
        <v>983159</v>
      </c>
      <c r="X98" s="1325" t="s">
        <v>18</v>
      </c>
      <c r="AK98" s="1052"/>
    </row>
    <row r="99" spans="14:37" ht="18.75" customHeight="1">
      <c r="N99" s="1053"/>
      <c r="O99" s="1053"/>
      <c r="P99" s="1053"/>
      <c r="Q99" s="1048" t="s">
        <v>15</v>
      </c>
      <c r="R99" s="1049">
        <v>924793</v>
      </c>
      <c r="S99" s="1358">
        <f t="shared" si="33"/>
        <v>0.11075812281286083</v>
      </c>
      <c r="T99" s="1411"/>
      <c r="U99" s="1325" t="s">
        <v>14</v>
      </c>
      <c r="V99" s="1325">
        <v>924793</v>
      </c>
      <c r="X99" s="1325" t="s">
        <v>15</v>
      </c>
      <c r="AK99" s="1052"/>
    </row>
    <row r="100" spans="14:37" ht="18.75" customHeight="1">
      <c r="N100" s="1053"/>
      <c r="O100" s="1053"/>
      <c r="P100" s="1053"/>
      <c r="Q100" s="1048" t="s">
        <v>11</v>
      </c>
      <c r="R100" s="1049">
        <v>639318</v>
      </c>
      <c r="S100" s="1358">
        <f t="shared" si="33"/>
        <v>7.6568120174430987E-2</v>
      </c>
      <c r="T100" s="1411"/>
      <c r="U100" s="1325" t="s">
        <v>10</v>
      </c>
      <c r="V100" s="1325">
        <v>639318</v>
      </c>
      <c r="X100" s="1325" t="s">
        <v>11</v>
      </c>
      <c r="AK100" s="1052"/>
    </row>
    <row r="101" spans="14:37" ht="18.75" customHeight="1">
      <c r="N101" s="1053"/>
      <c r="O101" s="1053"/>
      <c r="P101" s="1053"/>
      <c r="Q101" s="1048" t="s">
        <v>5</v>
      </c>
      <c r="R101" s="1049">
        <v>561334</v>
      </c>
      <c r="S101" s="1358">
        <f t="shared" si="33"/>
        <v>6.7228342030091509E-2</v>
      </c>
      <c r="T101" s="1411"/>
      <c r="U101" s="1325" t="s">
        <v>4</v>
      </c>
      <c r="V101" s="1325">
        <v>561334</v>
      </c>
      <c r="X101" s="1321" t="s">
        <v>5</v>
      </c>
      <c r="AK101" s="1052"/>
    </row>
    <row r="102" spans="14:37" ht="18.75" customHeight="1">
      <c r="N102" s="1053"/>
      <c r="O102" s="1053"/>
      <c r="P102" s="1053"/>
      <c r="Q102" s="1048" t="s">
        <v>63</v>
      </c>
      <c r="R102" s="1049">
        <f>R103-SUM(R96:R101)</f>
        <v>2451884</v>
      </c>
      <c r="S102" s="1358">
        <f t="shared" si="33"/>
        <v>0.29365065392459549</v>
      </c>
      <c r="T102" s="1411"/>
      <c r="U102" s="1325" t="s">
        <v>16</v>
      </c>
      <c r="V102" s="1325">
        <v>556080</v>
      </c>
      <c r="X102" s="1325" t="s">
        <v>17</v>
      </c>
      <c r="AK102" s="1052"/>
    </row>
    <row r="103" spans="14:37" ht="18.75" customHeight="1">
      <c r="N103" s="1053"/>
      <c r="O103" s="1053"/>
      <c r="P103" s="1053"/>
      <c r="Q103" s="1048" t="s">
        <v>64</v>
      </c>
      <c r="R103" s="1049">
        <f>N75</f>
        <v>8349663</v>
      </c>
      <c r="U103" s="1325" t="s">
        <v>32</v>
      </c>
      <c r="V103" s="1325">
        <v>481037</v>
      </c>
      <c r="X103" s="1325" t="s">
        <v>33</v>
      </c>
      <c r="AK103" s="1052"/>
    </row>
    <row r="104" spans="14:37">
      <c r="N104" s="1053"/>
      <c r="O104" s="1053"/>
      <c r="P104" s="1053"/>
      <c r="U104" s="1325" t="s">
        <v>19</v>
      </c>
      <c r="V104" s="1325">
        <v>421228</v>
      </c>
      <c r="X104" s="1325" t="s">
        <v>36</v>
      </c>
      <c r="AK104" s="1052"/>
    </row>
    <row r="105" spans="14:37">
      <c r="N105" s="1053"/>
      <c r="O105" s="1053"/>
      <c r="P105" s="1053"/>
      <c r="U105" s="1325" t="s">
        <v>8</v>
      </c>
      <c r="V105" s="1325">
        <v>336237</v>
      </c>
      <c r="X105" s="1321" t="s">
        <v>9</v>
      </c>
      <c r="AK105" s="1052"/>
    </row>
    <row r="106" spans="14:37">
      <c r="N106" s="1053"/>
      <c r="O106" s="1053"/>
      <c r="P106" s="1053"/>
      <c r="U106" s="1325" t="s">
        <v>174</v>
      </c>
      <c r="V106" s="1325">
        <v>264388</v>
      </c>
      <c r="X106" s="1321" t="s">
        <v>35</v>
      </c>
      <c r="AK106" s="1052"/>
    </row>
    <row r="107" spans="14:37">
      <c r="N107" s="1053"/>
      <c r="O107" s="1053"/>
      <c r="P107" s="1053"/>
      <c r="U107" s="1325" t="s">
        <v>20</v>
      </c>
      <c r="V107" s="1325">
        <v>188335</v>
      </c>
      <c r="X107" s="1325" t="s">
        <v>21</v>
      </c>
      <c r="AK107" s="1052"/>
    </row>
    <row r="108" spans="14:37">
      <c r="N108" s="1053"/>
      <c r="O108" s="1053"/>
      <c r="P108" s="1053"/>
      <c r="U108" s="1325" t="s">
        <v>12</v>
      </c>
      <c r="V108" s="1325">
        <v>107349</v>
      </c>
      <c r="X108" s="1325" t="s">
        <v>13</v>
      </c>
      <c r="AK108" s="1052"/>
    </row>
    <row r="109" spans="14:37">
      <c r="N109" s="1053"/>
      <c r="O109" s="1053"/>
      <c r="P109" s="1053"/>
      <c r="U109" s="1325" t="s">
        <v>24</v>
      </c>
      <c r="V109" s="1325">
        <v>30224</v>
      </c>
      <c r="X109" s="1325" t="s">
        <v>25</v>
      </c>
      <c r="AK109" s="1052"/>
    </row>
    <row r="110" spans="14:37">
      <c r="N110" s="1053"/>
      <c r="O110" s="1053"/>
      <c r="P110" s="1053"/>
      <c r="U110" s="1325" t="s">
        <v>264</v>
      </c>
      <c r="V110" s="1325">
        <v>14092</v>
      </c>
      <c r="X110" s="1325" t="s">
        <v>28</v>
      </c>
      <c r="AK110" s="1052"/>
    </row>
    <row r="111" spans="14:37">
      <c r="N111" s="1053"/>
      <c r="O111" s="1053"/>
      <c r="P111" s="1053"/>
      <c r="U111" s="1325" t="s">
        <v>26</v>
      </c>
      <c r="V111" s="1325">
        <v>12978</v>
      </c>
      <c r="X111" s="1325" t="s">
        <v>27</v>
      </c>
    </row>
    <row r="112" spans="14:37">
      <c r="N112" s="1053"/>
      <c r="O112" s="1053"/>
      <c r="P112" s="1053"/>
      <c r="U112" s="1325" t="s">
        <v>22</v>
      </c>
      <c r="V112" s="1325">
        <v>10081</v>
      </c>
      <c r="X112" s="1325" t="s">
        <v>23</v>
      </c>
    </row>
    <row r="113" spans="14:24">
      <c r="N113" s="1053"/>
      <c r="O113" s="1053"/>
      <c r="P113" s="1053"/>
      <c r="U113" s="1325" t="s">
        <v>30</v>
      </c>
      <c r="V113" s="1325">
        <v>8754</v>
      </c>
      <c r="X113" s="1325" t="s">
        <v>31</v>
      </c>
    </row>
    <row r="114" spans="14:24">
      <c r="N114" s="1053"/>
      <c r="O114" s="1053"/>
      <c r="P114" s="1053"/>
      <c r="U114" s="1325" t="s">
        <v>261</v>
      </c>
      <c r="V114" s="1325">
        <v>6859</v>
      </c>
      <c r="X114" s="1325" t="s">
        <v>37</v>
      </c>
    </row>
    <row r="115" spans="14:24">
      <c r="N115" s="1053"/>
      <c r="O115" s="1053"/>
      <c r="P115" s="1053"/>
      <c r="U115" s="1325" t="s">
        <v>234</v>
      </c>
      <c r="V115" s="1325">
        <v>4253</v>
      </c>
      <c r="X115" s="1321" t="s">
        <v>3</v>
      </c>
    </row>
    <row r="116" spans="14:24">
      <c r="U116" s="1325" t="s">
        <v>259</v>
      </c>
      <c r="V116" s="1325">
        <v>3522</v>
      </c>
      <c r="X116" s="1321" t="s">
        <v>237</v>
      </c>
    </row>
    <row r="117" spans="14:24">
      <c r="U117" s="1325" t="s">
        <v>260</v>
      </c>
      <c r="V117" s="1325">
        <v>2602</v>
      </c>
      <c r="X117" s="1325" t="s">
        <v>34</v>
      </c>
    </row>
    <row r="118" spans="14:24">
      <c r="U118" s="1325" t="s">
        <v>6</v>
      </c>
      <c r="V118" s="1325">
        <v>2088</v>
      </c>
      <c r="X118" s="1321" t="s">
        <v>7</v>
      </c>
    </row>
  </sheetData>
  <sortState xmlns:xlrd2="http://schemas.microsoft.com/office/spreadsheetml/2017/richdata2" ref="U96:X118">
    <sortCondition descending="1" ref="V96:V118"/>
  </sortState>
  <mergeCells count="30">
    <mergeCell ref="N41:N43"/>
    <mergeCell ref="D41:M41"/>
    <mergeCell ref="D42:H42"/>
    <mergeCell ref="I42:M42"/>
    <mergeCell ref="N71:N73"/>
    <mergeCell ref="D71:M71"/>
    <mergeCell ref="D72:H72"/>
    <mergeCell ref="I72:M72"/>
    <mergeCell ref="B67:C67"/>
    <mergeCell ref="C6:C8"/>
    <mergeCell ref="D6:M6"/>
    <mergeCell ref="B41:B43"/>
    <mergeCell ref="C41:C43"/>
    <mergeCell ref="I7:M7"/>
    <mergeCell ref="C71:C73"/>
    <mergeCell ref="B6:B8"/>
    <mergeCell ref="B37:C37"/>
    <mergeCell ref="V6:Z6"/>
    <mergeCell ref="T1:AJ1"/>
    <mergeCell ref="V3:AJ3"/>
    <mergeCell ref="V4:AJ4"/>
    <mergeCell ref="T2:U7"/>
    <mergeCell ref="V2:AJ2"/>
    <mergeCell ref="V5:Z5"/>
    <mergeCell ref="AA5:AE5"/>
    <mergeCell ref="AF5:AJ5"/>
    <mergeCell ref="AA6:AE6"/>
    <mergeCell ref="AF6:AJ6"/>
    <mergeCell ref="N6:N8"/>
    <mergeCell ref="D7:H7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44" orientation="portrait" r:id="rId1"/>
  <headerFooter alignWithMargins="0"/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T308"/>
  <sheetViews>
    <sheetView view="pageBreakPreview" zoomScale="90" zoomScaleNormal="90" zoomScaleSheetLayoutView="90" zoomScalePageLayoutView="80" workbookViewId="0">
      <selection activeCell="H64" sqref="H64"/>
    </sheetView>
  </sheetViews>
  <sheetFormatPr baseColWidth="10" defaultColWidth="15.7109375" defaultRowHeight="12.75"/>
  <cols>
    <col min="1" max="1" width="1.7109375" style="1" customWidth="1"/>
    <col min="2" max="2" width="5.5703125" style="193" customWidth="1"/>
    <col min="3" max="3" width="47.85546875" style="1" customWidth="1"/>
    <col min="4" max="4" width="11" style="1" customWidth="1"/>
    <col min="5" max="16" width="10.7109375" style="1" customWidth="1"/>
    <col min="17" max="17" width="14.28515625" style="1" customWidth="1"/>
    <col min="18" max="18" width="3" style="1" customWidth="1"/>
    <col min="19" max="16384" width="15.7109375" style="1"/>
  </cols>
  <sheetData>
    <row r="1" spans="1:17" ht="19.5" customHeight="1">
      <c r="A1" s="782" t="s">
        <v>226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3"/>
      <c r="B2" s="33"/>
      <c r="C2" s="8"/>
      <c r="D2" s="3"/>
      <c r="E2" s="3"/>
      <c r="F2" s="3"/>
      <c r="G2" s="3"/>
      <c r="H2" s="1288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3"/>
      <c r="B3" s="428" t="s">
        <v>227</v>
      </c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 thickBot="1">
      <c r="A4" s="3"/>
      <c r="B4" s="196"/>
      <c r="C4" s="196"/>
      <c r="D4" s="19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96"/>
    </row>
    <row r="5" spans="1:17" ht="31.5" customHeight="1">
      <c r="A5" s="3"/>
      <c r="B5" s="1622" t="s">
        <v>137</v>
      </c>
      <c r="C5" s="1585" t="s">
        <v>1</v>
      </c>
      <c r="D5" s="1623" t="s">
        <v>228</v>
      </c>
      <c r="E5" s="1624" t="s">
        <v>86</v>
      </c>
      <c r="F5" s="1624" t="s">
        <v>87</v>
      </c>
      <c r="G5" s="1624" t="s">
        <v>88</v>
      </c>
      <c r="H5" s="1624" t="s">
        <v>89</v>
      </c>
      <c r="I5" s="1624" t="s">
        <v>90</v>
      </c>
      <c r="J5" s="1624" t="s">
        <v>91</v>
      </c>
      <c r="K5" s="1624" t="s">
        <v>93</v>
      </c>
      <c r="L5" s="1624" t="s">
        <v>94</v>
      </c>
      <c r="M5" s="1624" t="s">
        <v>95</v>
      </c>
      <c r="N5" s="1624" t="s">
        <v>96</v>
      </c>
      <c r="O5" s="1624" t="s">
        <v>97</v>
      </c>
      <c r="P5" s="1625" t="s">
        <v>98</v>
      </c>
      <c r="Q5" s="1626" t="s">
        <v>229</v>
      </c>
    </row>
    <row r="6" spans="1:17" ht="19.5" customHeight="1">
      <c r="A6" s="3"/>
      <c r="B6" s="1306">
        <v>1</v>
      </c>
      <c r="C6" s="2181" t="s">
        <v>234</v>
      </c>
      <c r="D6" s="2182" t="s">
        <v>208</v>
      </c>
      <c r="E6" s="1308">
        <v>11.997399040818079</v>
      </c>
      <c r="F6" s="1308">
        <v>13.109800849733142</v>
      </c>
      <c r="G6" s="1308">
        <v>11.79128927913276</v>
      </c>
      <c r="H6" s="1308">
        <v>13.158114157009743</v>
      </c>
      <c r="I6" s="1308">
        <v>13.423222377363484</v>
      </c>
      <c r="J6" s="1308">
        <v>13.736062300526232</v>
      </c>
      <c r="K6" s="1308">
        <v>15.432902601896824</v>
      </c>
      <c r="L6" s="1308">
        <v>12.892829173455482</v>
      </c>
      <c r="M6" s="1308">
        <v>12.74546972823042</v>
      </c>
      <c r="N6" s="1308">
        <v>12.588541412699024</v>
      </c>
      <c r="O6" s="1308">
        <v>13.133508824526576</v>
      </c>
      <c r="P6" s="1309">
        <v>13.343664719067855</v>
      </c>
      <c r="Q6" s="1310">
        <v>12.972007775502794</v>
      </c>
    </row>
    <row r="7" spans="1:17" ht="19.5" customHeight="1">
      <c r="A7" s="3"/>
      <c r="B7" s="2183"/>
      <c r="C7" s="2184"/>
      <c r="D7" s="2182" t="s">
        <v>209</v>
      </c>
      <c r="E7" s="1308">
        <v>11.807438410197481</v>
      </c>
      <c r="F7" s="1308">
        <v>12.393136633316274</v>
      </c>
      <c r="G7" s="1308">
        <v>11.90280273400052</v>
      </c>
      <c r="H7" s="1308">
        <v>12.271300113118503</v>
      </c>
      <c r="I7" s="1308">
        <v>12.017073270518953</v>
      </c>
      <c r="J7" s="1308">
        <v>12.250818243247712</v>
      </c>
      <c r="K7" s="1308">
        <v>12.050895224125446</v>
      </c>
      <c r="L7" s="1308">
        <v>11.650475595993019</v>
      </c>
      <c r="M7" s="1308">
        <v>11.416173793010056</v>
      </c>
      <c r="N7" s="1308">
        <v>11.642117066707334</v>
      </c>
      <c r="O7" s="1308">
        <v>12.115906824820762</v>
      </c>
      <c r="P7" s="1309">
        <v>11.798516963620507</v>
      </c>
      <c r="Q7" s="1310">
        <v>11.94094412942238</v>
      </c>
    </row>
    <row r="8" spans="1:17" ht="19.5" customHeight="1">
      <c r="A8" s="3"/>
      <c r="B8" s="2183"/>
      <c r="C8" s="2185"/>
      <c r="D8" s="2186" t="s">
        <v>210</v>
      </c>
      <c r="E8" s="2187">
        <v>14.370037380853342</v>
      </c>
      <c r="F8" s="2187">
        <v>14.305205353987485</v>
      </c>
      <c r="G8" s="2187">
        <v>14.323986541511527</v>
      </c>
      <c r="H8" s="2187">
        <v>13.983576388888887</v>
      </c>
      <c r="I8" s="2187">
        <v>13.680760303533342</v>
      </c>
      <c r="J8" s="2187">
        <v>14.550171462382608</v>
      </c>
      <c r="K8" s="2187">
        <v>13.704739600700538</v>
      </c>
      <c r="L8" s="2187">
        <v>13.337403494727255</v>
      </c>
      <c r="M8" s="2187">
        <v>13.000078612162941</v>
      </c>
      <c r="N8" s="2187">
        <v>12.48780888770759</v>
      </c>
      <c r="O8" s="2187">
        <v>12.497814726605144</v>
      </c>
      <c r="P8" s="2188">
        <v>12.374363089391558</v>
      </c>
      <c r="Q8" s="2189">
        <v>14.730430766757944</v>
      </c>
    </row>
    <row r="9" spans="1:17" ht="19.5" customHeight="1">
      <c r="A9" s="3"/>
      <c r="B9" s="2190"/>
      <c r="C9" s="2191" t="s">
        <v>248</v>
      </c>
      <c r="D9" s="2192"/>
      <c r="E9" s="2193">
        <v>11.900168910731066</v>
      </c>
      <c r="F9" s="2193">
        <v>12.60303124626938</v>
      </c>
      <c r="G9" s="2193">
        <v>11.929979183675034</v>
      </c>
      <c r="H9" s="2193">
        <v>12.503196253443368</v>
      </c>
      <c r="I9" s="2193">
        <v>12.34369564965856</v>
      </c>
      <c r="J9" s="2193">
        <v>13.051153571371756</v>
      </c>
      <c r="K9" s="2193">
        <v>12.616119614318317</v>
      </c>
      <c r="L9" s="2193">
        <v>11.907548763742479</v>
      </c>
      <c r="M9" s="2193">
        <v>11.703122284760203</v>
      </c>
      <c r="N9" s="2193">
        <v>11.846487284524212</v>
      </c>
      <c r="O9" s="2193">
        <v>12.312129698253392</v>
      </c>
      <c r="P9" s="2194">
        <v>12.093962188556537</v>
      </c>
      <c r="Q9" s="2195">
        <v>12.216953650399635</v>
      </c>
    </row>
    <row r="10" spans="1:17" ht="19.5" customHeight="1">
      <c r="A10" s="3"/>
      <c r="B10" s="1306">
        <v>2</v>
      </c>
      <c r="C10" s="2196" t="s">
        <v>259</v>
      </c>
      <c r="D10" s="2182" t="s">
        <v>210</v>
      </c>
      <c r="E10" s="1308">
        <v>17.68051161468447</v>
      </c>
      <c r="F10" s="1308">
        <v>12.450340622220395</v>
      </c>
      <c r="G10" s="1308">
        <v>17.247634511772084</v>
      </c>
      <c r="H10" s="1308">
        <v>18.162158917968835</v>
      </c>
      <c r="I10" s="1308">
        <v>17.70410322848111</v>
      </c>
      <c r="J10" s="1308">
        <v>17.41683343270638</v>
      </c>
      <c r="K10" s="1308">
        <v>16.885980648387282</v>
      </c>
      <c r="L10" s="1308">
        <v>16.755068836045059</v>
      </c>
      <c r="M10" s="1308">
        <v>17.281638866429091</v>
      </c>
      <c r="N10" s="1308">
        <v>15.372677974835032</v>
      </c>
      <c r="O10" s="1308">
        <v>18.660415981015397</v>
      </c>
      <c r="P10" s="1309">
        <v>19.649125882499451</v>
      </c>
      <c r="Q10" s="1310">
        <v>17.106585445948262</v>
      </c>
    </row>
    <row r="11" spans="1:17" ht="19.5" customHeight="1">
      <c r="A11" s="3"/>
      <c r="B11" s="2190"/>
      <c r="C11" s="2191" t="s">
        <v>248</v>
      </c>
      <c r="D11" s="2192"/>
      <c r="E11" s="2197">
        <v>17.68051161468447</v>
      </c>
      <c r="F11" s="2197">
        <v>12.450340622220395</v>
      </c>
      <c r="G11" s="2197">
        <v>17.247634511772084</v>
      </c>
      <c r="H11" s="2197">
        <v>18.162158917968835</v>
      </c>
      <c r="I11" s="2197">
        <v>17.70410322848111</v>
      </c>
      <c r="J11" s="2197">
        <v>17.41683343270638</v>
      </c>
      <c r="K11" s="2197">
        <v>16.885980648387282</v>
      </c>
      <c r="L11" s="2197">
        <v>16.755068836045059</v>
      </c>
      <c r="M11" s="2197">
        <v>17.281638866429091</v>
      </c>
      <c r="N11" s="2197">
        <v>15.372677974835032</v>
      </c>
      <c r="O11" s="2197">
        <v>18.660415981015397</v>
      </c>
      <c r="P11" s="2198">
        <v>19.649125882499451</v>
      </c>
      <c r="Q11" s="2199">
        <v>17.106585445948262</v>
      </c>
    </row>
    <row r="12" spans="1:17" ht="19.5" customHeight="1">
      <c r="A12" s="3"/>
      <c r="B12" s="1306">
        <v>3</v>
      </c>
      <c r="C12" s="2196" t="s">
        <v>174</v>
      </c>
      <c r="D12" s="2182" t="s">
        <v>208</v>
      </c>
      <c r="E12" s="1308">
        <v>12.068851813739329</v>
      </c>
      <c r="F12" s="1308">
        <v>13.079624802840522</v>
      </c>
      <c r="G12" s="1308">
        <v>12.283526186527689</v>
      </c>
      <c r="H12" s="1308">
        <v>12.744822207885823</v>
      </c>
      <c r="I12" s="1308">
        <v>11.477034738313103</v>
      </c>
      <c r="J12" s="1308">
        <v>12.668134488969651</v>
      </c>
      <c r="K12" s="1308">
        <v>12.469902544034294</v>
      </c>
      <c r="L12" s="1308">
        <v>11.962363798935145</v>
      </c>
      <c r="M12" s="1308">
        <v>11.656253199624429</v>
      </c>
      <c r="N12" s="1308">
        <v>11.570786123177243</v>
      </c>
      <c r="O12" s="1308">
        <v>12.493530511377767</v>
      </c>
      <c r="P12" s="1309">
        <v>12.460807311966347</v>
      </c>
      <c r="Q12" s="1310">
        <v>12.238877237286555</v>
      </c>
    </row>
    <row r="13" spans="1:17" ht="19.5" customHeight="1">
      <c r="A13" s="3"/>
      <c r="B13" s="2183"/>
      <c r="C13" s="2200"/>
      <c r="D13" s="2182" t="s">
        <v>209</v>
      </c>
      <c r="E13" s="1308">
        <v>13.421874095813674</v>
      </c>
      <c r="F13" s="1308">
        <v>14.047451852205588</v>
      </c>
      <c r="G13" s="1308">
        <v>13.425356192674368</v>
      </c>
      <c r="H13" s="1308">
        <v>14.258008183769306</v>
      </c>
      <c r="I13" s="1308">
        <v>14.029266619959923</v>
      </c>
      <c r="J13" s="1308">
        <v>14.693323893170746</v>
      </c>
      <c r="K13" s="1308">
        <v>14.412906987655319</v>
      </c>
      <c r="L13" s="1308">
        <v>13.792881841822155</v>
      </c>
      <c r="M13" s="1308">
        <v>13.474605761320714</v>
      </c>
      <c r="N13" s="1308">
        <v>13.337151725124807</v>
      </c>
      <c r="O13" s="1308">
        <v>14.754782199885517</v>
      </c>
      <c r="P13" s="1309">
        <v>14.548214476064933</v>
      </c>
      <c r="Q13" s="1310">
        <v>13.986140142948859</v>
      </c>
    </row>
    <row r="14" spans="1:17" ht="19.5" customHeight="1">
      <c r="A14" s="3"/>
      <c r="B14" s="2183"/>
      <c r="C14" s="2200"/>
      <c r="D14" s="2182" t="s">
        <v>210</v>
      </c>
      <c r="E14" s="1308">
        <v>14.442618330716616</v>
      </c>
      <c r="F14" s="1308">
        <v>14.401692998574735</v>
      </c>
      <c r="G14" s="1308">
        <v>14.573444055266313</v>
      </c>
      <c r="H14" s="1308">
        <v>14.554571569213843</v>
      </c>
      <c r="I14" s="1308">
        <v>14.653152758787389</v>
      </c>
      <c r="J14" s="1308">
        <v>13.982217514859096</v>
      </c>
      <c r="K14" s="1308">
        <v>14.086116752036324</v>
      </c>
      <c r="L14" s="1308">
        <v>13.483383057800651</v>
      </c>
      <c r="M14" s="1308">
        <v>13.517827583278168</v>
      </c>
      <c r="N14" s="1308">
        <v>13.518637795235085</v>
      </c>
      <c r="O14" s="1308">
        <v>14.859877107926618</v>
      </c>
      <c r="P14" s="1309">
        <v>15.075878703415842</v>
      </c>
      <c r="Q14" s="1310">
        <v>14.279889693528805</v>
      </c>
    </row>
    <row r="15" spans="1:17" ht="19.5" customHeight="1">
      <c r="A15" s="3"/>
      <c r="B15" s="2201"/>
      <c r="C15" s="2191" t="s">
        <v>248</v>
      </c>
      <c r="D15" s="2192"/>
      <c r="E15" s="2197">
        <v>13.131918138898204</v>
      </c>
      <c r="F15" s="2197">
        <v>13.801658972998705</v>
      </c>
      <c r="G15" s="2197">
        <v>13.248558155812569</v>
      </c>
      <c r="H15" s="2197">
        <v>13.867434872174275</v>
      </c>
      <c r="I15" s="2197">
        <v>13.367595317704959</v>
      </c>
      <c r="J15" s="2197">
        <v>13.990036441292556</v>
      </c>
      <c r="K15" s="2197">
        <v>13.785663221466416</v>
      </c>
      <c r="L15" s="2197">
        <v>13.186886101925044</v>
      </c>
      <c r="M15" s="2197">
        <v>12.895662905512108</v>
      </c>
      <c r="N15" s="2197">
        <v>12.762690804516705</v>
      </c>
      <c r="O15" s="2197">
        <v>14.005130134963048</v>
      </c>
      <c r="P15" s="2198">
        <v>13.922964077732185</v>
      </c>
      <c r="Q15" s="2199">
        <v>13.486423588108659</v>
      </c>
    </row>
    <row r="16" spans="1:17" ht="19.5" customHeight="1">
      <c r="A16" s="3"/>
      <c r="B16" s="1306">
        <v>4</v>
      </c>
      <c r="C16" s="2196" t="s">
        <v>4</v>
      </c>
      <c r="D16" s="2182" t="s">
        <v>208</v>
      </c>
      <c r="E16" s="1308">
        <v>16.1087745089959</v>
      </c>
      <c r="F16" s="1308">
        <v>17.238470331832833</v>
      </c>
      <c r="G16" s="1308">
        <v>17.068383123622532</v>
      </c>
      <c r="H16" s="1308">
        <v>17.254559367064331</v>
      </c>
      <c r="I16" s="1308">
        <v>17.038137556207012</v>
      </c>
      <c r="J16" s="1308">
        <v>16.206574048398416</v>
      </c>
      <c r="K16" s="1308">
        <v>17.050403983286557</v>
      </c>
      <c r="L16" s="1308">
        <v>16.047987554312876</v>
      </c>
      <c r="M16" s="1308">
        <v>15.928114138196879</v>
      </c>
      <c r="N16" s="1308">
        <v>15.910628951631363</v>
      </c>
      <c r="O16" s="1308">
        <v>16.69008686247745</v>
      </c>
      <c r="P16" s="1309">
        <v>16.284303034672828</v>
      </c>
      <c r="Q16" s="1310">
        <v>16.543774653854449</v>
      </c>
    </row>
    <row r="17" spans="1:17" ht="19.5" customHeight="1">
      <c r="A17" s="3"/>
      <c r="B17" s="1306"/>
      <c r="C17" s="2200"/>
      <c r="D17" s="2182" t="s">
        <v>209</v>
      </c>
      <c r="E17" s="1308">
        <v>15.388955389274509</v>
      </c>
      <c r="F17" s="1308">
        <v>15.726722729930563</v>
      </c>
      <c r="G17" s="1308">
        <v>15.566229996485699</v>
      </c>
      <c r="H17" s="1308">
        <v>16.255539131873697</v>
      </c>
      <c r="I17" s="1308">
        <v>14.546338505180103</v>
      </c>
      <c r="J17" s="1308">
        <v>14.750716952789764</v>
      </c>
      <c r="K17" s="1308">
        <v>15.447555578371809</v>
      </c>
      <c r="L17" s="1308">
        <v>14.485826988870144</v>
      </c>
      <c r="M17" s="1308">
        <v>14.761853648680717</v>
      </c>
      <c r="N17" s="1308">
        <v>15.131827899868256</v>
      </c>
      <c r="O17" s="1308">
        <v>15.650471488116912</v>
      </c>
      <c r="P17" s="1309">
        <v>15.441573363690873</v>
      </c>
      <c r="Q17" s="1310">
        <v>15.254385354981682</v>
      </c>
    </row>
    <row r="18" spans="1:17" ht="19.5" customHeight="1">
      <c r="A18" s="3"/>
      <c r="B18" s="1306"/>
      <c r="C18" s="2200"/>
      <c r="D18" s="2182" t="s">
        <v>210</v>
      </c>
      <c r="E18" s="1308">
        <v>16.577872262504215</v>
      </c>
      <c r="F18" s="1308">
        <v>15.111882328466157</v>
      </c>
      <c r="G18" s="1308">
        <v>16.459838055642475</v>
      </c>
      <c r="H18" s="1308">
        <v>17.209094545226929</v>
      </c>
      <c r="I18" s="1308">
        <v>15.530744156940312</v>
      </c>
      <c r="J18" s="1308">
        <v>14.909512985966092</v>
      </c>
      <c r="K18" s="1308">
        <v>15.181852606910036</v>
      </c>
      <c r="L18" s="1308">
        <v>14.555182471549566</v>
      </c>
      <c r="M18" s="1308">
        <v>15.546891035645444</v>
      </c>
      <c r="N18" s="1308">
        <v>15.748886946127508</v>
      </c>
      <c r="O18" s="1308">
        <v>16.845455620243456</v>
      </c>
      <c r="P18" s="1309">
        <v>16.757291717370158</v>
      </c>
      <c r="Q18" s="1310">
        <v>15.869288075061913</v>
      </c>
    </row>
    <row r="19" spans="1:17" ht="19.5" customHeight="1">
      <c r="A19" s="3"/>
      <c r="B19" s="2201"/>
      <c r="C19" s="2191" t="s">
        <v>248</v>
      </c>
      <c r="D19" s="2192"/>
      <c r="E19" s="2197">
        <v>15.773397218012644</v>
      </c>
      <c r="F19" s="2197">
        <v>16.099719537991909</v>
      </c>
      <c r="G19" s="2197">
        <v>16.142453751375584</v>
      </c>
      <c r="H19" s="2197">
        <v>16.690862129324962</v>
      </c>
      <c r="I19" s="2197">
        <v>15.442675942325902</v>
      </c>
      <c r="J19" s="2197">
        <v>15.231841572997217</v>
      </c>
      <c r="K19" s="2197">
        <v>15.910184819897058</v>
      </c>
      <c r="L19" s="2197">
        <v>14.978298933576681</v>
      </c>
      <c r="M19" s="2197">
        <v>15.234896698204036</v>
      </c>
      <c r="N19" s="2197">
        <v>15.459670350986226</v>
      </c>
      <c r="O19" s="2197">
        <v>16.137257446163598</v>
      </c>
      <c r="P19" s="2198">
        <v>15.889415750035667</v>
      </c>
      <c r="Q19" s="2199">
        <v>15.737607343762363</v>
      </c>
    </row>
    <row r="20" spans="1:17" ht="19.5" customHeight="1">
      <c r="A20" s="3"/>
      <c r="B20" s="1306">
        <v>5</v>
      </c>
      <c r="C20" s="2196" t="s">
        <v>6</v>
      </c>
      <c r="D20" s="2182" t="s">
        <v>208</v>
      </c>
      <c r="E20" s="1308">
        <v>17.942967574749371</v>
      </c>
      <c r="F20" s="1308">
        <v>17.068286282131524</v>
      </c>
      <c r="G20" s="1308">
        <v>20.272776414819738</v>
      </c>
      <c r="H20" s="1308">
        <v>37.58669235328987</v>
      </c>
      <c r="I20" s="1308">
        <v>17.5727952955692</v>
      </c>
      <c r="J20" s="1308">
        <v>15.851110475044631</v>
      </c>
      <c r="K20" s="1308">
        <v>16.413657294561489</v>
      </c>
      <c r="L20" s="1308">
        <v>15.176245897419395</v>
      </c>
      <c r="M20" s="1308">
        <v>16.041747329540708</v>
      </c>
      <c r="N20" s="1308">
        <v>33.679124888198473</v>
      </c>
      <c r="O20" s="1308">
        <v>36.909721338960516</v>
      </c>
      <c r="P20" s="1309">
        <v>36.240332094037406</v>
      </c>
      <c r="Q20" s="1310">
        <v>18.128679747574861</v>
      </c>
    </row>
    <row r="21" spans="1:17" ht="19.5" customHeight="1">
      <c r="A21" s="3"/>
      <c r="B21" s="1306"/>
      <c r="C21" s="2200"/>
      <c r="D21" s="2182" t="s">
        <v>210</v>
      </c>
      <c r="E21" s="1308">
        <v>14.694647434671158</v>
      </c>
      <c r="F21" s="1308">
        <v>14.295437502391247</v>
      </c>
      <c r="G21" s="1308">
        <v>18.408419029312832</v>
      </c>
      <c r="H21" s="1308">
        <v>15.25942763331239</v>
      </c>
      <c r="I21" s="1308">
        <v>15.036972076113861</v>
      </c>
      <c r="J21" s="1308">
        <v>14.955619741303531</v>
      </c>
      <c r="K21" s="1308">
        <v>14.737949461639321</v>
      </c>
      <c r="L21" s="1308">
        <v>14.346464257483939</v>
      </c>
      <c r="M21" s="1308">
        <v>14.652168403266685</v>
      </c>
      <c r="N21" s="1308">
        <v>14.874800104731023</v>
      </c>
      <c r="O21" s="1308">
        <v>15.309935992707528</v>
      </c>
      <c r="P21" s="1309">
        <v>15.599074512178968</v>
      </c>
      <c r="Q21" s="1310">
        <v>15.190000065817184</v>
      </c>
    </row>
    <row r="22" spans="1:17" ht="19.5" customHeight="1">
      <c r="A22" s="3"/>
      <c r="B22" s="2201"/>
      <c r="C22" s="2191" t="s">
        <v>248</v>
      </c>
      <c r="D22" s="2192"/>
      <c r="E22" s="2197">
        <v>16.75839408420245</v>
      </c>
      <c r="F22" s="2197">
        <v>16.0571041891939</v>
      </c>
      <c r="G22" s="2197">
        <v>19.618394154674437</v>
      </c>
      <c r="H22" s="2197">
        <v>21.755168647514477</v>
      </c>
      <c r="I22" s="2197">
        <v>16.711288786108938</v>
      </c>
      <c r="J22" s="2197">
        <v>15.682604192102588</v>
      </c>
      <c r="K22" s="2197">
        <v>16.18714449519728</v>
      </c>
      <c r="L22" s="2197">
        <v>15.062559598354989</v>
      </c>
      <c r="M22" s="2197">
        <v>15.78127856119448</v>
      </c>
      <c r="N22" s="2197">
        <v>23.545806787718284</v>
      </c>
      <c r="O22" s="2197">
        <v>24.094903417708132</v>
      </c>
      <c r="P22" s="2198">
        <v>23.93221645412482</v>
      </c>
      <c r="Q22" s="2199">
        <v>17.307225033794829</v>
      </c>
    </row>
    <row r="23" spans="1:17" ht="19.5" customHeight="1">
      <c r="A23" s="3"/>
      <c r="B23" s="1306">
        <v>6</v>
      </c>
      <c r="C23" s="2200" t="s">
        <v>8</v>
      </c>
      <c r="D23" s="2182" t="s">
        <v>208</v>
      </c>
      <c r="E23" s="1308">
        <v>16.897954350363726</v>
      </c>
      <c r="F23" s="1308">
        <v>14.279659049665659</v>
      </c>
      <c r="G23" s="1308">
        <v>17.153173187431918</v>
      </c>
      <c r="H23" s="1308">
        <v>14.508814197771921</v>
      </c>
      <c r="I23" s="1308">
        <v>14.038225150600075</v>
      </c>
      <c r="J23" s="1308">
        <v>14.205144305471837</v>
      </c>
      <c r="K23" s="1308">
        <v>13.937707579314155</v>
      </c>
      <c r="L23" s="1308">
        <v>15.836723965072036</v>
      </c>
      <c r="M23" s="1308">
        <v>13.374329193163055</v>
      </c>
      <c r="N23" s="1308">
        <v>15.576800878818213</v>
      </c>
      <c r="O23" s="1308">
        <v>16.078598324402702</v>
      </c>
      <c r="P23" s="1309">
        <v>16.527822942619508</v>
      </c>
      <c r="Q23" s="1310">
        <v>15.144605031264089</v>
      </c>
    </row>
    <row r="24" spans="1:17" ht="19.5" customHeight="1">
      <c r="A24" s="3"/>
      <c r="B24" s="1306"/>
      <c r="C24" s="2196"/>
      <c r="D24" s="2182" t="s">
        <v>209</v>
      </c>
      <c r="E24" s="1308">
        <v>18.844616270606185</v>
      </c>
      <c r="F24" s="1308">
        <v>19.409566328117695</v>
      </c>
      <c r="G24" s="1308">
        <v>22.038751568470161</v>
      </c>
      <c r="H24" s="1308">
        <v>18.273273059165785</v>
      </c>
      <c r="I24" s="1308">
        <v>19.845321810849875</v>
      </c>
      <c r="J24" s="1308">
        <v>19.016303574824118</v>
      </c>
      <c r="K24" s="1308">
        <v>16.307240741548608</v>
      </c>
      <c r="L24" s="1308">
        <v>19.156516495568038</v>
      </c>
      <c r="M24" s="1308">
        <v>15.593087442818263</v>
      </c>
      <c r="N24" s="1308">
        <v>18.987578354455042</v>
      </c>
      <c r="O24" s="1308">
        <v>20.516590794692924</v>
      </c>
      <c r="P24" s="1309">
        <v>17.906695577183619</v>
      </c>
      <c r="Q24" s="1310">
        <v>18.783420003183842</v>
      </c>
    </row>
    <row r="25" spans="1:17" ht="19.5" customHeight="1">
      <c r="A25" s="3"/>
      <c r="B25" s="1306"/>
      <c r="C25" s="2200"/>
      <c r="D25" s="2182" t="s">
        <v>210</v>
      </c>
      <c r="E25" s="1308">
        <v>32.084101948910558</v>
      </c>
      <c r="F25" s="1308">
        <v>37.968419919118773</v>
      </c>
      <c r="G25" s="1308">
        <v>22.75366657911859</v>
      </c>
      <c r="H25" s="1308">
        <v>34.071846206521414</v>
      </c>
      <c r="I25" s="1308">
        <v>19.373744200293974</v>
      </c>
      <c r="J25" s="1308">
        <v>17.284677311402671</v>
      </c>
      <c r="K25" s="1308">
        <v>34.970675085739416</v>
      </c>
      <c r="L25" s="1308">
        <v>35.779175945860771</v>
      </c>
      <c r="M25" s="1308">
        <v>23.549403705178403</v>
      </c>
      <c r="N25" s="1308">
        <v>25.076175833546255</v>
      </c>
      <c r="O25" s="1308">
        <v>19.148569449557449</v>
      </c>
      <c r="P25" s="1309">
        <v>27.237561254626371</v>
      </c>
      <c r="Q25" s="1310">
        <v>29.017294756399231</v>
      </c>
    </row>
    <row r="26" spans="1:17" ht="19.5" customHeight="1">
      <c r="A26" s="3"/>
      <c r="B26" s="2201"/>
      <c r="C26" s="2191" t="s">
        <v>248</v>
      </c>
      <c r="D26" s="2192"/>
      <c r="E26" s="2197">
        <v>22.800606447754532</v>
      </c>
      <c r="F26" s="2197">
        <v>23.880072815289587</v>
      </c>
      <c r="G26" s="2197">
        <v>27.276717334145538</v>
      </c>
      <c r="H26" s="2197">
        <v>22.07079813426391</v>
      </c>
      <c r="I26" s="2197">
        <v>17.206106379926013</v>
      </c>
      <c r="J26" s="2197">
        <v>16.334022733801852</v>
      </c>
      <c r="K26" s="2197">
        <v>21.875856715172592</v>
      </c>
      <c r="L26" s="2197">
        <v>23.675587286620782</v>
      </c>
      <c r="M26" s="2197">
        <v>17.378744663971563</v>
      </c>
      <c r="N26" s="2197">
        <v>19.629684273936391</v>
      </c>
      <c r="O26" s="2197">
        <v>18.143150170090031</v>
      </c>
      <c r="P26" s="2198">
        <v>20.642085577387345</v>
      </c>
      <c r="Q26" s="2199">
        <v>20.824028901168393</v>
      </c>
    </row>
    <row r="27" spans="1:17" ht="19.5" customHeight="1">
      <c r="A27" s="3"/>
      <c r="B27" s="1306">
        <v>7</v>
      </c>
      <c r="C27" s="2200" t="s">
        <v>10</v>
      </c>
      <c r="D27" s="2182" t="s">
        <v>208</v>
      </c>
      <c r="E27" s="1308">
        <v>23.504847756770015</v>
      </c>
      <c r="F27" s="1308">
        <v>22.500697092314574</v>
      </c>
      <c r="G27" s="1308">
        <v>20.28045441063583</v>
      </c>
      <c r="H27" s="1308">
        <v>20.622351726942462</v>
      </c>
      <c r="I27" s="1308">
        <v>21.117174855609473</v>
      </c>
      <c r="J27" s="1308">
        <v>19.449580284374491</v>
      </c>
      <c r="K27" s="1308">
        <v>21.17738191437115</v>
      </c>
      <c r="L27" s="1308">
        <v>19.848515335108747</v>
      </c>
      <c r="M27" s="1308">
        <v>22.0733240223378</v>
      </c>
      <c r="N27" s="1308">
        <v>20.565732109924603</v>
      </c>
      <c r="O27" s="1308">
        <v>21.290130585502734</v>
      </c>
      <c r="P27" s="1309">
        <v>25.211675458330948</v>
      </c>
      <c r="Q27" s="1310">
        <v>21.435066581109712</v>
      </c>
    </row>
    <row r="28" spans="1:17" ht="19.5" customHeight="1">
      <c r="A28" s="3"/>
      <c r="B28" s="1306"/>
      <c r="C28" s="2196"/>
      <c r="D28" s="2182" t="s">
        <v>209</v>
      </c>
      <c r="E28" s="1308">
        <v>14.954608011606492</v>
      </c>
      <c r="F28" s="1308">
        <v>15.107404435529162</v>
      </c>
      <c r="G28" s="1308">
        <v>16.643358003481897</v>
      </c>
      <c r="H28" s="1308">
        <v>15.499035170933732</v>
      </c>
      <c r="I28" s="1308">
        <v>15.478373519638186</v>
      </c>
      <c r="J28" s="1308">
        <v>14.921475347845222</v>
      </c>
      <c r="K28" s="1308">
        <v>14.844214565710036</v>
      </c>
      <c r="L28" s="1308">
        <v>15.513393983998872</v>
      </c>
      <c r="M28" s="1308">
        <v>15.324338831764047</v>
      </c>
      <c r="N28" s="1308">
        <v>16.722059669501036</v>
      </c>
      <c r="O28" s="1308">
        <v>17.230910072956885</v>
      </c>
      <c r="P28" s="1309">
        <v>17.356270891855921</v>
      </c>
      <c r="Q28" s="1310">
        <v>15.803914093798904</v>
      </c>
    </row>
    <row r="29" spans="1:17" ht="19.5" customHeight="1">
      <c r="A29" s="3"/>
      <c r="B29" s="1306"/>
      <c r="C29" s="2200"/>
      <c r="D29" s="2182" t="s">
        <v>210</v>
      </c>
      <c r="E29" s="1308">
        <v>18.646562447643397</v>
      </c>
      <c r="F29" s="1308">
        <v>19.728930840804065</v>
      </c>
      <c r="G29" s="1308">
        <v>18.731081047174023</v>
      </c>
      <c r="H29" s="1308">
        <v>17.945272328779637</v>
      </c>
      <c r="I29" s="1308">
        <v>18.192816996129014</v>
      </c>
      <c r="J29" s="1308">
        <v>16.681213623441035</v>
      </c>
      <c r="K29" s="1308">
        <v>17.069568529963675</v>
      </c>
      <c r="L29" s="1308">
        <v>19.228704842074443</v>
      </c>
      <c r="M29" s="1308">
        <v>19.045446065392518</v>
      </c>
      <c r="N29" s="1308">
        <v>17.828192488233768</v>
      </c>
      <c r="O29" s="1308">
        <v>20.832081075285242</v>
      </c>
      <c r="P29" s="1309">
        <v>21.218260804032944</v>
      </c>
      <c r="Q29" s="1310">
        <v>18.746219323698689</v>
      </c>
    </row>
    <row r="30" spans="1:17" ht="19.5" customHeight="1">
      <c r="A30" s="3"/>
      <c r="B30" s="2201"/>
      <c r="C30" s="2191" t="s">
        <v>248</v>
      </c>
      <c r="D30" s="2192"/>
      <c r="E30" s="2197">
        <v>17.228174039502349</v>
      </c>
      <c r="F30" s="2197">
        <v>17.569081449648746</v>
      </c>
      <c r="G30" s="2197">
        <v>17.814387198437487</v>
      </c>
      <c r="H30" s="2197">
        <v>16.977271586168399</v>
      </c>
      <c r="I30" s="2197">
        <v>17.114425359537883</v>
      </c>
      <c r="J30" s="2197">
        <v>16.121921794834002</v>
      </c>
      <c r="K30" s="2197">
        <v>16.566664620766453</v>
      </c>
      <c r="L30" s="2197">
        <v>17.309104143462214</v>
      </c>
      <c r="M30" s="2197">
        <v>17.522460742234745</v>
      </c>
      <c r="N30" s="2197">
        <v>17.660654626403989</v>
      </c>
      <c r="O30" s="2197">
        <v>18.936281432085288</v>
      </c>
      <c r="P30" s="2198">
        <v>19.7010978455409</v>
      </c>
      <c r="Q30" s="2199">
        <v>17.543625300984992</v>
      </c>
    </row>
    <row r="31" spans="1:17" ht="19.5" customHeight="1">
      <c r="A31" s="3"/>
      <c r="B31" s="1306">
        <v>8</v>
      </c>
      <c r="C31" s="2200" t="s">
        <v>12</v>
      </c>
      <c r="D31" s="2182" t="s">
        <v>208</v>
      </c>
      <c r="E31" s="1308">
        <v>15.758188034151198</v>
      </c>
      <c r="F31" s="1308">
        <v>16.584562820905543</v>
      </c>
      <c r="G31" s="1308">
        <v>15.331946605255435</v>
      </c>
      <c r="H31" s="1308">
        <v>16.215971598774061</v>
      </c>
      <c r="I31" s="1308">
        <v>16.268092836307353</v>
      </c>
      <c r="J31" s="1308">
        <v>14.834620538640063</v>
      </c>
      <c r="K31" s="1308">
        <v>14.892577878792917</v>
      </c>
      <c r="L31" s="1308">
        <v>13.933608728897033</v>
      </c>
      <c r="M31" s="1308">
        <v>14.296277374355478</v>
      </c>
      <c r="N31" s="1308">
        <v>15.669348044513578</v>
      </c>
      <c r="O31" s="1308">
        <v>16.762418621141837</v>
      </c>
      <c r="P31" s="1309">
        <v>16.341555572622504</v>
      </c>
      <c r="Q31" s="1310">
        <v>15.565556763242245</v>
      </c>
    </row>
    <row r="32" spans="1:17" ht="19.5" customHeight="1">
      <c r="A32" s="3"/>
      <c r="B32" s="1306"/>
      <c r="C32" s="2196"/>
      <c r="D32" s="2182" t="s">
        <v>209</v>
      </c>
      <c r="E32" s="1308">
        <v>15.808366029541002</v>
      </c>
      <c r="F32" s="1308">
        <v>16.822673000084777</v>
      </c>
      <c r="G32" s="1308">
        <v>15.743726425361809</v>
      </c>
      <c r="H32" s="1308">
        <v>16.234378349236298</v>
      </c>
      <c r="I32" s="1308">
        <v>15.471658226004513</v>
      </c>
      <c r="J32" s="1308">
        <v>15.199462062037611</v>
      </c>
      <c r="K32" s="1308">
        <v>15.182771973431477</v>
      </c>
      <c r="L32" s="1308">
        <v>15.118253582631629</v>
      </c>
      <c r="M32" s="1308">
        <v>14.719427020694075</v>
      </c>
      <c r="N32" s="1308">
        <v>15.232018792849189</v>
      </c>
      <c r="O32" s="1308">
        <v>16.606580822066128</v>
      </c>
      <c r="P32" s="1309">
        <v>16.749110507545257</v>
      </c>
      <c r="Q32" s="1310">
        <v>15.719438730047688</v>
      </c>
    </row>
    <row r="33" spans="1:17" ht="19.5" customHeight="1">
      <c r="A33" s="3"/>
      <c r="B33" s="1306"/>
      <c r="C33" s="2200"/>
      <c r="D33" s="2182" t="s">
        <v>210</v>
      </c>
      <c r="E33" s="1308">
        <v>21.947419976438461</v>
      </c>
      <c r="F33" s="1308">
        <v>24.054521303930112</v>
      </c>
      <c r="G33" s="1308">
        <v>19.487069102917449</v>
      </c>
      <c r="H33" s="1308">
        <v>19.807308975236065</v>
      </c>
      <c r="I33" s="1308">
        <v>18.513758197743766</v>
      </c>
      <c r="J33" s="1308">
        <v>18.694543016223761</v>
      </c>
      <c r="K33" s="1308">
        <v>17.283709759901608</v>
      </c>
      <c r="L33" s="1308">
        <v>18.546307016668329</v>
      </c>
      <c r="M33" s="1308">
        <v>18.556018029982479</v>
      </c>
      <c r="N33" s="1308">
        <v>18.554825947152739</v>
      </c>
      <c r="O33" s="1308">
        <v>19.90540742342133</v>
      </c>
      <c r="P33" s="1309">
        <v>19.68981649377362</v>
      </c>
      <c r="Q33" s="1310">
        <v>19.476079821498786</v>
      </c>
    </row>
    <row r="34" spans="1:17" ht="19.5" customHeight="1">
      <c r="A34" s="3"/>
      <c r="B34" s="2201"/>
      <c r="C34" s="2191" t="s">
        <v>248</v>
      </c>
      <c r="D34" s="2192"/>
      <c r="E34" s="2197">
        <v>15.851245063070479</v>
      </c>
      <c r="F34" s="2197">
        <v>16.835989372871079</v>
      </c>
      <c r="G34" s="2197">
        <v>15.708391215166822</v>
      </c>
      <c r="H34" s="2197">
        <v>16.260228107933067</v>
      </c>
      <c r="I34" s="2197">
        <v>15.622149311461111</v>
      </c>
      <c r="J34" s="2197">
        <v>15.171004579067201</v>
      </c>
      <c r="K34" s="2197">
        <v>15.15866025515724</v>
      </c>
      <c r="L34" s="2197">
        <v>14.955176295276598</v>
      </c>
      <c r="M34" s="2197">
        <v>14.68137190212779</v>
      </c>
      <c r="N34" s="2197">
        <v>15.321506138032277</v>
      </c>
      <c r="O34" s="2197">
        <v>16.654982132661733</v>
      </c>
      <c r="P34" s="2198">
        <v>16.705530296215763</v>
      </c>
      <c r="Q34" s="2199">
        <v>15.724887410002712</v>
      </c>
    </row>
    <row r="35" spans="1:17" ht="19.5" customHeight="1">
      <c r="A35" s="3"/>
      <c r="B35" s="1306">
        <v>9</v>
      </c>
      <c r="C35" s="2202" t="s">
        <v>14</v>
      </c>
      <c r="D35" s="1395" t="s">
        <v>208</v>
      </c>
      <c r="E35" s="1308">
        <v>16.06380221090313</v>
      </c>
      <c r="F35" s="1308">
        <v>16.687506894961803</v>
      </c>
      <c r="G35" s="1308">
        <v>15.314229437660913</v>
      </c>
      <c r="H35" s="1308">
        <v>15.794084113188024</v>
      </c>
      <c r="I35" s="1308">
        <v>15.252245646882836</v>
      </c>
      <c r="J35" s="1308">
        <v>15.072266502264711</v>
      </c>
      <c r="K35" s="1308">
        <v>14.938731048750217</v>
      </c>
      <c r="L35" s="1308">
        <v>14.618688260240841</v>
      </c>
      <c r="M35" s="1308">
        <v>14.826113707582531</v>
      </c>
      <c r="N35" s="1308">
        <v>14.848970404406145</v>
      </c>
      <c r="O35" s="1308">
        <v>15.905041572215818</v>
      </c>
      <c r="P35" s="1309">
        <v>16.534417804694357</v>
      </c>
      <c r="Q35" s="1310">
        <v>15.461099609775738</v>
      </c>
    </row>
    <row r="36" spans="1:17" ht="19.5" customHeight="1">
      <c r="A36" s="3"/>
      <c r="B36" s="1306"/>
      <c r="C36" s="1307"/>
      <c r="D36" s="1395" t="s">
        <v>209</v>
      </c>
      <c r="E36" s="1308">
        <v>14.323289411853391</v>
      </c>
      <c r="F36" s="1308">
        <v>14.884134885094426</v>
      </c>
      <c r="G36" s="1308">
        <v>14.082456330428183</v>
      </c>
      <c r="H36" s="1308">
        <v>14.417504064069936</v>
      </c>
      <c r="I36" s="1308">
        <v>14.231992005585713</v>
      </c>
      <c r="J36" s="1308">
        <v>13.83524481350509</v>
      </c>
      <c r="K36" s="1308">
        <v>13.624240157883705</v>
      </c>
      <c r="L36" s="1308">
        <v>13.358225179737627</v>
      </c>
      <c r="M36" s="1308">
        <v>13.430246722242524</v>
      </c>
      <c r="N36" s="1308">
        <v>13.743755603337046</v>
      </c>
      <c r="O36" s="1308">
        <v>14.74959903150021</v>
      </c>
      <c r="P36" s="1309">
        <v>14.737268225719657</v>
      </c>
      <c r="Q36" s="1310">
        <v>14.106118103711035</v>
      </c>
    </row>
    <row r="37" spans="1:17" ht="19.5" customHeight="1">
      <c r="A37" s="3"/>
      <c r="B37" s="1306"/>
      <c r="C37" s="2202"/>
      <c r="D37" s="1395" t="s">
        <v>210</v>
      </c>
      <c r="E37" s="1308">
        <v>15.369424081168782</v>
      </c>
      <c r="F37" s="1308">
        <v>15.843239715560419</v>
      </c>
      <c r="G37" s="1308">
        <v>14.732085358428606</v>
      </c>
      <c r="H37" s="1308">
        <v>15.549746829433968</v>
      </c>
      <c r="I37" s="1308">
        <v>15.029291850399204</v>
      </c>
      <c r="J37" s="1308">
        <v>14.744209694485814</v>
      </c>
      <c r="K37" s="1308">
        <v>14.517689868792393</v>
      </c>
      <c r="L37" s="1308">
        <v>14.506581820405989</v>
      </c>
      <c r="M37" s="1308">
        <v>14.492825548383721</v>
      </c>
      <c r="N37" s="1308">
        <v>14.773242371919725</v>
      </c>
      <c r="O37" s="1308">
        <v>15.846646003204876</v>
      </c>
      <c r="P37" s="1309">
        <v>15.820908385641269</v>
      </c>
      <c r="Q37" s="1310">
        <v>15.077433363172471</v>
      </c>
    </row>
    <row r="38" spans="1:17" ht="19.5" customHeight="1">
      <c r="A38" s="3"/>
      <c r="B38" s="2201"/>
      <c r="C38" s="2203" t="s">
        <v>248</v>
      </c>
      <c r="D38" s="2204"/>
      <c r="E38" s="2197">
        <v>14.949127095247221</v>
      </c>
      <c r="F38" s="2197">
        <v>15.503298457261915</v>
      </c>
      <c r="G38" s="2197">
        <v>14.511810582097482</v>
      </c>
      <c r="H38" s="2197">
        <v>15.010771402411979</v>
      </c>
      <c r="I38" s="2197">
        <v>14.669360954822276</v>
      </c>
      <c r="J38" s="2197">
        <v>14.339392980310418</v>
      </c>
      <c r="K38" s="2197">
        <v>14.137655165672559</v>
      </c>
      <c r="L38" s="2197">
        <v>13.934180678687975</v>
      </c>
      <c r="M38" s="2197">
        <v>14.014664885715224</v>
      </c>
      <c r="N38" s="2197">
        <v>14.259020468364188</v>
      </c>
      <c r="O38" s="2197">
        <v>15.283823420551283</v>
      </c>
      <c r="P38" s="2198">
        <v>15.392558522904451</v>
      </c>
      <c r="Q38" s="2199">
        <v>14.650652725390808</v>
      </c>
    </row>
    <row r="39" spans="1:17" ht="19.5" customHeight="1">
      <c r="A39" s="3"/>
      <c r="B39" s="1306">
        <v>10</v>
      </c>
      <c r="C39" s="2202" t="s">
        <v>16</v>
      </c>
      <c r="D39" s="1395" t="s">
        <v>208</v>
      </c>
      <c r="E39" s="1308">
        <v>12.577657883143603</v>
      </c>
      <c r="F39" s="1308">
        <v>12.938348146454079</v>
      </c>
      <c r="G39" s="1308">
        <v>12.343423597538152</v>
      </c>
      <c r="H39" s="1308">
        <v>12.06340177072741</v>
      </c>
      <c r="I39" s="1308">
        <v>11.917489159513579</v>
      </c>
      <c r="J39" s="1308">
        <v>11.56553952141441</v>
      </c>
      <c r="K39" s="1308">
        <v>11.373058703587912</v>
      </c>
      <c r="L39" s="1308">
        <v>10.974072009221462</v>
      </c>
      <c r="M39" s="1308">
        <v>11.296223893400208</v>
      </c>
      <c r="N39" s="1308">
        <v>11.395264473507652</v>
      </c>
      <c r="O39" s="1308">
        <v>12.447165144056751</v>
      </c>
      <c r="P39" s="1309">
        <v>12.53707534738129</v>
      </c>
      <c r="Q39" s="1310">
        <v>11.937945338359839</v>
      </c>
    </row>
    <row r="40" spans="1:17" ht="19.5" customHeight="1">
      <c r="A40" s="3"/>
      <c r="B40" s="1306"/>
      <c r="C40" s="1307"/>
      <c r="D40" s="1395" t="s">
        <v>209</v>
      </c>
      <c r="E40" s="1308">
        <v>12.860982615340962</v>
      </c>
      <c r="F40" s="1308">
        <v>13.42525788375402</v>
      </c>
      <c r="G40" s="1308">
        <v>12.693354355999185</v>
      </c>
      <c r="H40" s="1308">
        <v>13.170339359751557</v>
      </c>
      <c r="I40" s="1308">
        <v>12.746569955593699</v>
      </c>
      <c r="J40" s="1308">
        <v>12.494629390595561</v>
      </c>
      <c r="K40" s="1308">
        <v>12.209858948415288</v>
      </c>
      <c r="L40" s="1308">
        <v>12.043561379136898</v>
      </c>
      <c r="M40" s="1308">
        <v>12.1025366294121</v>
      </c>
      <c r="N40" s="1308">
        <v>12.393508027950336</v>
      </c>
      <c r="O40" s="1308">
        <v>13.087520770519339</v>
      </c>
      <c r="P40" s="1309">
        <v>12.988896833618677</v>
      </c>
      <c r="Q40" s="1310">
        <v>12.701614296427405</v>
      </c>
    </row>
    <row r="41" spans="1:17" ht="19.5" customHeight="1">
      <c r="A41" s="3"/>
      <c r="B41" s="1306"/>
      <c r="C41" s="2202"/>
      <c r="D41" s="1395" t="s">
        <v>210</v>
      </c>
      <c r="E41" s="1308">
        <v>12.688765842369175</v>
      </c>
      <c r="F41" s="1308">
        <v>13.244990068013641</v>
      </c>
      <c r="G41" s="1308">
        <v>12.290634920629817</v>
      </c>
      <c r="H41" s="1308">
        <v>12.948985791097721</v>
      </c>
      <c r="I41" s="1308">
        <v>12.717790914186377</v>
      </c>
      <c r="J41" s="1308">
        <v>12.392262129981166</v>
      </c>
      <c r="K41" s="1308">
        <v>12.405905349365838</v>
      </c>
      <c r="L41" s="1308">
        <v>12.390537765590377</v>
      </c>
      <c r="M41" s="1308">
        <v>12.325929421824107</v>
      </c>
      <c r="N41" s="1308">
        <v>12.4525621304078</v>
      </c>
      <c r="O41" s="1308">
        <v>13.264132212677268</v>
      </c>
      <c r="P41" s="1309">
        <v>13.395224510179219</v>
      </c>
      <c r="Q41" s="1310">
        <v>12.713553874236915</v>
      </c>
    </row>
    <row r="42" spans="1:17" ht="19.5" customHeight="1">
      <c r="A42" s="3"/>
      <c r="B42" s="2201"/>
      <c r="C42" s="2203" t="s">
        <v>248</v>
      </c>
      <c r="D42" s="2204"/>
      <c r="E42" s="2197">
        <v>12.787244307442558</v>
      </c>
      <c r="F42" s="2197">
        <v>13.310031115831105</v>
      </c>
      <c r="G42" s="2197">
        <v>12.57250345317332</v>
      </c>
      <c r="H42" s="2197">
        <v>12.906416041400664</v>
      </c>
      <c r="I42" s="2197">
        <v>12.568443664004464</v>
      </c>
      <c r="J42" s="2197">
        <v>12.28543341889524</v>
      </c>
      <c r="K42" s="2197">
        <v>12.057997117716265</v>
      </c>
      <c r="L42" s="2197">
        <v>11.835706167641366</v>
      </c>
      <c r="M42" s="2197">
        <v>11.955670352460313</v>
      </c>
      <c r="N42" s="2197">
        <v>12.184316151546295</v>
      </c>
      <c r="O42" s="2197">
        <v>12.986701933725985</v>
      </c>
      <c r="P42" s="2198">
        <v>12.9520697369143</v>
      </c>
      <c r="Q42" s="2199">
        <v>12.548413638662762</v>
      </c>
    </row>
    <row r="43" spans="1:17" ht="19.5" customHeight="1">
      <c r="A43" s="3"/>
      <c r="B43" s="1306">
        <v>11</v>
      </c>
      <c r="C43" s="2202" t="s">
        <v>19</v>
      </c>
      <c r="D43" s="1395" t="s">
        <v>208</v>
      </c>
      <c r="E43" s="1308">
        <v>12.203219410216501</v>
      </c>
      <c r="F43" s="1308">
        <v>12.508379566748768</v>
      </c>
      <c r="G43" s="1308">
        <v>12.490212998042752</v>
      </c>
      <c r="H43" s="1308">
        <v>12.678787782347417</v>
      </c>
      <c r="I43" s="1308">
        <v>12.590070333276854</v>
      </c>
      <c r="J43" s="1308">
        <v>12.07877515341656</v>
      </c>
      <c r="K43" s="1308">
        <v>11.88335018147434</v>
      </c>
      <c r="L43" s="1308">
        <v>11.8055732650968</v>
      </c>
      <c r="M43" s="1308">
        <v>12.028604180274815</v>
      </c>
      <c r="N43" s="1308">
        <v>12.294688242311123</v>
      </c>
      <c r="O43" s="1308">
        <v>13.212930535942018</v>
      </c>
      <c r="P43" s="1309">
        <v>13.439161426087514</v>
      </c>
      <c r="Q43" s="1310">
        <v>12.42621243615082</v>
      </c>
    </row>
    <row r="44" spans="1:17" ht="19.5" customHeight="1">
      <c r="A44" s="3"/>
      <c r="B44" s="1306"/>
      <c r="C44" s="1307"/>
      <c r="D44" s="1395" t="s">
        <v>209</v>
      </c>
      <c r="E44" s="1308">
        <v>12.952198780259071</v>
      </c>
      <c r="F44" s="1308">
        <v>13.571790244780413</v>
      </c>
      <c r="G44" s="1308">
        <v>12.855871036360583</v>
      </c>
      <c r="H44" s="1308">
        <v>13.298175034615515</v>
      </c>
      <c r="I44" s="1308">
        <v>13.045665999664172</v>
      </c>
      <c r="J44" s="1308">
        <v>12.771177564565306</v>
      </c>
      <c r="K44" s="1308">
        <v>12.343591031614039</v>
      </c>
      <c r="L44" s="1308">
        <v>12.101356093591667</v>
      </c>
      <c r="M44" s="1308">
        <v>12.169908634730891</v>
      </c>
      <c r="N44" s="1308">
        <v>12.451761002471645</v>
      </c>
      <c r="O44" s="1308">
        <v>13.470014832783061</v>
      </c>
      <c r="P44" s="1309">
        <v>14.278159207364945</v>
      </c>
      <c r="Q44" s="1310">
        <v>12.941559525259496</v>
      </c>
    </row>
    <row r="45" spans="1:17" ht="19.5" customHeight="1">
      <c r="A45" s="3"/>
      <c r="B45" s="1306"/>
      <c r="C45" s="2202"/>
      <c r="D45" s="1395" t="s">
        <v>210</v>
      </c>
      <c r="E45" s="1308">
        <v>12.976143066575622</v>
      </c>
      <c r="F45" s="1308">
        <v>13.53348539156406</v>
      </c>
      <c r="G45" s="1308">
        <v>12.870341148724876</v>
      </c>
      <c r="H45" s="1308">
        <v>13.147002695395363</v>
      </c>
      <c r="I45" s="1308">
        <v>12.942247327356963</v>
      </c>
      <c r="J45" s="1308">
        <v>12.678336294069295</v>
      </c>
      <c r="K45" s="1308">
        <v>12.472569243604976</v>
      </c>
      <c r="L45" s="1308">
        <v>12.302373833932505</v>
      </c>
      <c r="M45" s="1308">
        <v>12.389739309237513</v>
      </c>
      <c r="N45" s="1308">
        <v>12.639284952855583</v>
      </c>
      <c r="O45" s="1308">
        <v>13.684640699827273</v>
      </c>
      <c r="P45" s="1309">
        <v>13.375667427511122</v>
      </c>
      <c r="Q45" s="1310">
        <v>12.919986751828171</v>
      </c>
    </row>
    <row r="46" spans="1:17" ht="19.5" customHeight="1">
      <c r="A46" s="3"/>
      <c r="B46" s="2201"/>
      <c r="C46" s="2203" t="s">
        <v>248</v>
      </c>
      <c r="D46" s="2204"/>
      <c r="E46" s="2197">
        <v>12.770349318650405</v>
      </c>
      <c r="F46" s="2197">
        <v>13.292755369399206</v>
      </c>
      <c r="G46" s="2197">
        <v>12.766162594850421</v>
      </c>
      <c r="H46" s="2197">
        <v>13.103415393633062</v>
      </c>
      <c r="I46" s="2197">
        <v>12.899160800424983</v>
      </c>
      <c r="J46" s="2197">
        <v>12.555637997754086</v>
      </c>
      <c r="K46" s="2197">
        <v>12.23932836800665</v>
      </c>
      <c r="L46" s="2197">
        <v>12.056028734428718</v>
      </c>
      <c r="M46" s="2197">
        <v>12.17060680336478</v>
      </c>
      <c r="N46" s="2197">
        <v>12.442390059120614</v>
      </c>
      <c r="O46" s="2197">
        <v>13.439579498805667</v>
      </c>
      <c r="P46" s="2198">
        <v>13.899940157267874</v>
      </c>
      <c r="Q46" s="2199">
        <v>12.800696847977491</v>
      </c>
    </row>
    <row r="47" spans="1:17" ht="19.5" customHeight="1">
      <c r="A47" s="3"/>
      <c r="B47" s="1306">
        <v>12</v>
      </c>
      <c r="C47" s="2202" t="s">
        <v>20</v>
      </c>
      <c r="D47" s="1395" t="s">
        <v>208</v>
      </c>
      <c r="E47" s="1308">
        <v>8.0237755277644904</v>
      </c>
      <c r="F47" s="1308">
        <v>8.664748364402044</v>
      </c>
      <c r="G47" s="1308">
        <v>8.5143970239321245</v>
      </c>
      <c r="H47" s="1308">
        <v>8.1865427896972918</v>
      </c>
      <c r="I47" s="1308">
        <v>8.4466183235141195</v>
      </c>
      <c r="J47" s="1308">
        <v>8.5450023853248727</v>
      </c>
      <c r="K47" s="1308">
        <v>8.8270796847979724</v>
      </c>
      <c r="L47" s="1308">
        <v>7.9678456481007114</v>
      </c>
      <c r="M47" s="1308">
        <v>8.0256809388939718</v>
      </c>
      <c r="N47" s="1308">
        <v>8.0541970009533763</v>
      </c>
      <c r="O47" s="1308">
        <v>8.786390561091693</v>
      </c>
      <c r="P47" s="1309">
        <v>8.7061767389580922</v>
      </c>
      <c r="Q47" s="1310">
        <v>8.3950810169425658</v>
      </c>
    </row>
    <row r="48" spans="1:17" ht="19.5" customHeight="1">
      <c r="A48" s="3"/>
      <c r="B48" s="1306"/>
      <c r="C48" s="1307"/>
      <c r="D48" s="1395" t="s">
        <v>209</v>
      </c>
      <c r="E48" s="1308">
        <v>14.299443494345564</v>
      </c>
      <c r="F48" s="1308">
        <v>16.701708726525343</v>
      </c>
      <c r="G48" s="1308">
        <v>14.520920601579158</v>
      </c>
      <c r="H48" s="1308">
        <v>14.799294706356473</v>
      </c>
      <c r="I48" s="1308">
        <v>14.995041454383909</v>
      </c>
      <c r="J48" s="1308">
        <v>14.014081321092556</v>
      </c>
      <c r="K48" s="1308">
        <v>14.315044899944297</v>
      </c>
      <c r="L48" s="1308">
        <v>13.166026679176625</v>
      </c>
      <c r="M48" s="1308">
        <v>14.230197569130832</v>
      </c>
      <c r="N48" s="1308">
        <v>13.452188697770501</v>
      </c>
      <c r="O48" s="1308">
        <v>15.140515508108098</v>
      </c>
      <c r="P48" s="1309">
        <v>14.486190210994071</v>
      </c>
      <c r="Q48" s="1310">
        <v>14.504925218620642</v>
      </c>
    </row>
    <row r="49" spans="1:17" ht="19.5" customHeight="1">
      <c r="A49" s="3"/>
      <c r="B49" s="1306"/>
      <c r="C49" s="1307"/>
      <c r="D49" s="1395" t="s">
        <v>210</v>
      </c>
      <c r="E49" s="1308">
        <v>14.229946221516807</v>
      </c>
      <c r="F49" s="1308">
        <v>14.49689552381227</v>
      </c>
      <c r="G49" s="1308">
        <v>13.483619262539662</v>
      </c>
      <c r="H49" s="1308">
        <v>14.11109451134879</v>
      </c>
      <c r="I49" s="1308">
        <v>13.002553382130301</v>
      </c>
      <c r="J49" s="1308">
        <v>12.810682386883055</v>
      </c>
      <c r="K49" s="1308">
        <v>13.744496740345095</v>
      </c>
      <c r="L49" s="1308">
        <v>12.340409246926841</v>
      </c>
      <c r="M49" s="1308">
        <v>12.571163362454671</v>
      </c>
      <c r="N49" s="1308">
        <v>12.288956913385777</v>
      </c>
      <c r="O49" s="1308">
        <v>13.504897803495215</v>
      </c>
      <c r="P49" s="1309">
        <v>13.804886405709189</v>
      </c>
      <c r="Q49" s="1310">
        <v>13.353491939164465</v>
      </c>
    </row>
    <row r="50" spans="1:17" ht="19.5" customHeight="1">
      <c r="A50" s="3"/>
      <c r="B50" s="2201"/>
      <c r="C50" s="2203" t="s">
        <v>248</v>
      </c>
      <c r="D50" s="2204"/>
      <c r="E50" s="2197">
        <v>11.032442076176155</v>
      </c>
      <c r="F50" s="2197">
        <v>11.98892938361915</v>
      </c>
      <c r="G50" s="2197">
        <v>11.142568066769789</v>
      </c>
      <c r="H50" s="2197">
        <v>11.182472966703795</v>
      </c>
      <c r="I50" s="2197">
        <v>11.207712738502311</v>
      </c>
      <c r="J50" s="2197">
        <v>11.177793238195649</v>
      </c>
      <c r="K50" s="2197">
        <v>11.59065158605048</v>
      </c>
      <c r="L50" s="2197">
        <v>10.459477400854606</v>
      </c>
      <c r="M50" s="2197">
        <v>10.744653555249062</v>
      </c>
      <c r="N50" s="2197">
        <v>10.535526275851598</v>
      </c>
      <c r="O50" s="2197">
        <v>11.594331478947069</v>
      </c>
      <c r="P50" s="2198">
        <v>11.47897789762162</v>
      </c>
      <c r="Q50" s="2199">
        <v>11.180479696301896</v>
      </c>
    </row>
    <row r="51" spans="1:17" ht="35.25" customHeight="1">
      <c r="A51" s="3"/>
      <c r="B51" s="1306">
        <v>13</v>
      </c>
      <c r="C51" s="1307" t="s">
        <v>325</v>
      </c>
      <c r="D51" s="1395" t="s">
        <v>208</v>
      </c>
      <c r="E51" s="1308">
        <v>15.998406888801142</v>
      </c>
      <c r="F51" s="1308">
        <v>24.857635449636941</v>
      </c>
      <c r="G51" s="1312">
        <v>24.642825760203486</v>
      </c>
      <c r="H51" s="1308">
        <v>19.85479341824135</v>
      </c>
      <c r="I51" s="1308">
        <v>15.220785034662777</v>
      </c>
      <c r="J51" s="1308">
        <v>14.364733546970507</v>
      </c>
      <c r="K51" s="1308">
        <v>13.82741235867169</v>
      </c>
      <c r="L51" s="1308">
        <v>14.108017693366534</v>
      </c>
      <c r="M51" s="1308">
        <v>13.86010711840745</v>
      </c>
      <c r="N51" s="1308">
        <v>17.866275517625951</v>
      </c>
      <c r="O51" s="1308">
        <v>15.235467289006849</v>
      </c>
      <c r="P51" s="1309">
        <v>15.552517749351015</v>
      </c>
      <c r="Q51" s="1310">
        <v>16.128524552617115</v>
      </c>
    </row>
    <row r="52" spans="1:17" ht="19.5" customHeight="1">
      <c r="A52" s="3"/>
      <c r="B52" s="2201"/>
      <c r="C52" s="2203" t="s">
        <v>248</v>
      </c>
      <c r="D52" s="2204"/>
      <c r="E52" s="2197">
        <v>15.998406888801142</v>
      </c>
      <c r="F52" s="2197">
        <v>24.857635449636941</v>
      </c>
      <c r="G52" s="2197">
        <v>24.642825760203486</v>
      </c>
      <c r="H52" s="2197">
        <v>19.85479341824135</v>
      </c>
      <c r="I52" s="2197">
        <v>15.220785034662777</v>
      </c>
      <c r="J52" s="2197">
        <v>14.364733546970507</v>
      </c>
      <c r="K52" s="2197">
        <v>13.82741235867169</v>
      </c>
      <c r="L52" s="2197">
        <v>14.108017693366534</v>
      </c>
      <c r="M52" s="2197">
        <v>13.86010711840745</v>
      </c>
      <c r="N52" s="2197">
        <v>17.866275517625951</v>
      </c>
      <c r="O52" s="2197">
        <v>15.235467289006849</v>
      </c>
      <c r="P52" s="2198">
        <v>15.552517749351015</v>
      </c>
      <c r="Q52" s="2199">
        <v>16.128524552617115</v>
      </c>
    </row>
    <row r="53" spans="1:17" ht="25.5">
      <c r="A53" s="3"/>
      <c r="B53" s="1306">
        <v>14</v>
      </c>
      <c r="C53" s="2202" t="s">
        <v>22</v>
      </c>
      <c r="D53" s="1395" t="s">
        <v>208</v>
      </c>
      <c r="E53" s="1308">
        <v>8.2170162409177596</v>
      </c>
      <c r="F53" s="1308">
        <v>9.4835910012946698</v>
      </c>
      <c r="G53" s="1308">
        <v>9.3232212300438455</v>
      </c>
      <c r="H53" s="1308">
        <v>9.3450430779505655</v>
      </c>
      <c r="I53" s="1308">
        <v>9.1616032842156905</v>
      </c>
      <c r="J53" s="1308">
        <v>8.841199065620426</v>
      </c>
      <c r="K53" s="1308">
        <v>8.7744776055109188</v>
      </c>
      <c r="L53" s="1308">
        <v>8.4605843148408457</v>
      </c>
      <c r="M53" s="1308">
        <v>8.4167954417202608</v>
      </c>
      <c r="N53" s="1308">
        <v>8.6106078738186334</v>
      </c>
      <c r="O53" s="1308">
        <v>8.6008259705943129</v>
      </c>
      <c r="P53" s="1309">
        <v>8.563713289640992</v>
      </c>
      <c r="Q53" s="1310">
        <v>8.8346608707733587</v>
      </c>
    </row>
    <row r="54" spans="1:17" ht="19.5" customHeight="1">
      <c r="A54" s="3"/>
      <c r="B54" s="1306"/>
      <c r="C54" s="2202"/>
      <c r="D54" s="1395" t="s">
        <v>209</v>
      </c>
      <c r="E54" s="1308">
        <v>8.3618727668631312</v>
      </c>
      <c r="F54" s="1308">
        <v>10.955896640464976</v>
      </c>
      <c r="G54" s="1308">
        <v>10.770577504429809</v>
      </c>
      <c r="H54" s="1308">
        <v>10.795901541953926</v>
      </c>
      <c r="I54" s="1308">
        <v>10.583934041860957</v>
      </c>
      <c r="J54" s="1308">
        <v>10.213730395973188</v>
      </c>
      <c r="K54" s="1308">
        <v>10.136620311699618</v>
      </c>
      <c r="L54" s="1308">
        <v>9.7741594972985002</v>
      </c>
      <c r="M54" s="1308">
        <v>9.7234565698031972</v>
      </c>
      <c r="N54" s="1308">
        <v>9.9472782676035489</v>
      </c>
      <c r="O54" s="1308">
        <v>9.9360713154680571</v>
      </c>
      <c r="P54" s="1309">
        <v>9.8932354773001236</v>
      </c>
      <c r="Q54" s="1310">
        <v>10.057818422651117</v>
      </c>
    </row>
    <row r="55" spans="1:17" ht="19.5" customHeight="1">
      <c r="A55" s="3"/>
      <c r="B55" s="1306"/>
      <c r="C55" s="1307"/>
      <c r="D55" s="1395" t="s">
        <v>210</v>
      </c>
      <c r="E55" s="1308">
        <v>16.790290083964628</v>
      </c>
      <c r="F55" s="1308">
        <v>17.398408639993054</v>
      </c>
      <c r="G55" s="1308">
        <v>17.103579177758508</v>
      </c>
      <c r="H55" s="1308">
        <v>17.14458205510547</v>
      </c>
      <c r="I55" s="1308">
        <v>16.807877165771359</v>
      </c>
      <c r="J55" s="1308">
        <v>16.219548840436584</v>
      </c>
      <c r="K55" s="1308">
        <v>16.096652665192387</v>
      </c>
      <c r="L55" s="1308">
        <v>15.521746752058244</v>
      </c>
      <c r="M55" s="1308">
        <v>15.441238152424779</v>
      </c>
      <c r="N55" s="1308">
        <v>15.79638257793467</v>
      </c>
      <c r="O55" s="1308">
        <v>15.778531226143992</v>
      </c>
      <c r="P55" s="1309">
        <v>15.710468337749273</v>
      </c>
      <c r="Q55" s="1310">
        <v>16.273059987253919</v>
      </c>
    </row>
    <row r="56" spans="1:17" ht="19.5" customHeight="1">
      <c r="A56" s="3"/>
      <c r="B56" s="2201"/>
      <c r="C56" s="2203" t="s">
        <v>248</v>
      </c>
      <c r="D56" s="2204"/>
      <c r="E56" s="2197">
        <v>8.4708132614109495</v>
      </c>
      <c r="F56" s="2197">
        <v>10.864156231037432</v>
      </c>
      <c r="G56" s="2197">
        <v>10.680384306774005</v>
      </c>
      <c r="H56" s="2197">
        <v>10.705498573467532</v>
      </c>
      <c r="I56" s="2197">
        <v>10.495312144611137</v>
      </c>
      <c r="J56" s="2197">
        <v>10.128206261796386</v>
      </c>
      <c r="K56" s="2197">
        <v>10.051733549727739</v>
      </c>
      <c r="L56" s="2197">
        <v>9.6923016067406387</v>
      </c>
      <c r="M56" s="2197">
        <v>9.6420423984034365</v>
      </c>
      <c r="N56" s="2197">
        <v>9.863993634255916</v>
      </c>
      <c r="O56" s="2197">
        <v>9.8528625546209856</v>
      </c>
      <c r="P56" s="2198">
        <v>9.8103801157682913</v>
      </c>
      <c r="Q56" s="2199">
        <v>10.009043766364982</v>
      </c>
    </row>
    <row r="57" spans="1:17" ht="25.5">
      <c r="A57" s="3"/>
      <c r="B57" s="1306">
        <v>15</v>
      </c>
      <c r="C57" s="2202" t="s">
        <v>24</v>
      </c>
      <c r="D57" s="1395" t="s">
        <v>208</v>
      </c>
      <c r="E57" s="1308">
        <v>18.384143888407877</v>
      </c>
      <c r="F57" s="1308">
        <v>18.916567776643369</v>
      </c>
      <c r="G57" s="1308">
        <v>15.712481424806558</v>
      </c>
      <c r="H57" s="1308">
        <v>16.533524049692357</v>
      </c>
      <c r="I57" s="1308">
        <v>16.699290872437054</v>
      </c>
      <c r="J57" s="1308">
        <v>16.652057424654451</v>
      </c>
      <c r="K57" s="1308">
        <v>16.171874748628515</v>
      </c>
      <c r="L57" s="1308">
        <v>15.514469987584537</v>
      </c>
      <c r="M57" s="1308">
        <v>15.595817689410689</v>
      </c>
      <c r="N57" s="1308">
        <v>16.574241067290131</v>
      </c>
      <c r="O57" s="1308">
        <v>15.395985725675351</v>
      </c>
      <c r="P57" s="1309">
        <v>15.829208755610555</v>
      </c>
      <c r="Q57" s="1310">
        <v>16.441970158161585</v>
      </c>
    </row>
    <row r="58" spans="1:17" ht="19.5" customHeight="1">
      <c r="A58" s="3"/>
      <c r="B58" s="1306"/>
      <c r="C58" s="2202"/>
      <c r="D58" s="1395" t="s">
        <v>209</v>
      </c>
      <c r="E58" s="1308">
        <v>19.652535093001749</v>
      </c>
      <c r="F58" s="1308">
        <v>20.695705572586554</v>
      </c>
      <c r="G58" s="1308">
        <v>30.96761481730822</v>
      </c>
      <c r="H58" s="1308">
        <v>27.283665328392022</v>
      </c>
      <c r="I58" s="1308">
        <v>27.954908275346479</v>
      </c>
      <c r="J58" s="1308">
        <v>27.686857486567607</v>
      </c>
      <c r="K58" s="1308">
        <v>24.927021273568631</v>
      </c>
      <c r="L58" s="1308">
        <v>31.799726330599491</v>
      </c>
      <c r="M58" s="1308">
        <v>25.643578686696657</v>
      </c>
      <c r="N58" s="1308">
        <v>28.752137029716852</v>
      </c>
      <c r="O58" s="1308">
        <v>21.981287930678921</v>
      </c>
      <c r="P58" s="1309">
        <v>27.048679544872982</v>
      </c>
      <c r="Q58" s="1310">
        <v>24.425594079791303</v>
      </c>
    </row>
    <row r="59" spans="1:17" ht="19.5" customHeight="1">
      <c r="A59" s="3"/>
      <c r="B59" s="1306"/>
      <c r="C59" s="1307"/>
      <c r="D59" s="1395" t="s">
        <v>210</v>
      </c>
      <c r="E59" s="1308">
        <v>20.101161599042175</v>
      </c>
      <c r="F59" s="1308">
        <v>21.357345165385166</v>
      </c>
      <c r="G59" s="1308">
        <v>21.881704008240902</v>
      </c>
      <c r="H59" s="1308">
        <v>18.937543305106814</v>
      </c>
      <c r="I59" s="1308">
        <v>21.144852619667553</v>
      </c>
      <c r="J59" s="1308">
        <v>18.597304173506146</v>
      </c>
      <c r="K59" s="1308">
        <v>18.687447973563934</v>
      </c>
      <c r="L59" s="1308">
        <v>17.442691206225003</v>
      </c>
      <c r="M59" s="1308">
        <v>18.369470470026361</v>
      </c>
      <c r="N59" s="1308">
        <v>19.075605929678183</v>
      </c>
      <c r="O59" s="1308">
        <v>19.098511494772453</v>
      </c>
      <c r="P59" s="1309">
        <v>19.407653180437478</v>
      </c>
      <c r="Q59" s="1310">
        <v>19.355718389455216</v>
      </c>
    </row>
    <row r="60" spans="1:17" ht="19.5" customHeight="1">
      <c r="A60" s="3"/>
      <c r="B60" s="2201"/>
      <c r="C60" s="2203" t="s">
        <v>248</v>
      </c>
      <c r="D60" s="2204"/>
      <c r="E60" s="2197">
        <v>19.332203427056459</v>
      </c>
      <c r="F60" s="2197">
        <v>20.231917791943967</v>
      </c>
      <c r="G60" s="2197">
        <v>20.647157292009076</v>
      </c>
      <c r="H60" s="2197">
        <v>20.084292727992612</v>
      </c>
      <c r="I60" s="2197">
        <v>20.482639206522283</v>
      </c>
      <c r="J60" s="2197">
        <v>19.76669258527755</v>
      </c>
      <c r="K60" s="2197">
        <v>19.231370702320607</v>
      </c>
      <c r="L60" s="2197">
        <v>19.431689537739743</v>
      </c>
      <c r="M60" s="2197">
        <v>18.867753677684778</v>
      </c>
      <c r="N60" s="2197">
        <v>21.203749690720095</v>
      </c>
      <c r="O60" s="2197">
        <v>18.460812758466954</v>
      </c>
      <c r="P60" s="2198">
        <v>20.45660176530739</v>
      </c>
      <c r="Q60" s="2199">
        <v>19.823239371371923</v>
      </c>
    </row>
    <row r="61" spans="1:17" ht="25.5">
      <c r="A61" s="3"/>
      <c r="B61" s="1306">
        <v>16</v>
      </c>
      <c r="C61" s="2202" t="s">
        <v>26</v>
      </c>
      <c r="D61" s="1395" t="s">
        <v>208</v>
      </c>
      <c r="E61" s="1308">
        <v>17.921210879308887</v>
      </c>
      <c r="F61" s="1308">
        <v>13.559176849137383</v>
      </c>
      <c r="G61" s="1308">
        <v>18.013023250800906</v>
      </c>
      <c r="H61" s="1308">
        <v>20.62247596173351</v>
      </c>
      <c r="I61" s="1308">
        <v>20.813888046088785</v>
      </c>
      <c r="J61" s="1308">
        <v>18.179747224344247</v>
      </c>
      <c r="K61" s="1308">
        <v>20.189621442658016</v>
      </c>
      <c r="L61" s="1308">
        <v>17.20753753724091</v>
      </c>
      <c r="M61" s="1308">
        <v>15.983794193927514</v>
      </c>
      <c r="N61" s="1308">
        <v>17.459777301764824</v>
      </c>
      <c r="O61" s="1308">
        <v>17.086947803280083</v>
      </c>
      <c r="P61" s="1309">
        <v>19.650982600856352</v>
      </c>
      <c r="Q61" s="1310">
        <v>17.782970211074719</v>
      </c>
    </row>
    <row r="62" spans="1:17" ht="19.5" customHeight="1">
      <c r="A62" s="3"/>
      <c r="B62" s="1306"/>
      <c r="C62" s="2202"/>
      <c r="D62" s="1395" t="s">
        <v>209</v>
      </c>
      <c r="E62" s="1308">
        <v>15.305687247453099</v>
      </c>
      <c r="F62" s="1308">
        <v>13.396983652838475</v>
      </c>
      <c r="G62" s="1308">
        <v>15.806415071773738</v>
      </c>
      <c r="H62" s="1308">
        <v>15.576845756591297</v>
      </c>
      <c r="I62" s="1308">
        <v>15.59776153209304</v>
      </c>
      <c r="J62" s="1308">
        <v>14.585426498450952</v>
      </c>
      <c r="K62" s="1308">
        <v>15.116430486502699</v>
      </c>
      <c r="L62" s="1308">
        <v>13.941428850855747</v>
      </c>
      <c r="M62" s="1308">
        <v>14.606832704054497</v>
      </c>
      <c r="N62" s="1308">
        <v>15.38688351065564</v>
      </c>
      <c r="O62" s="1308">
        <v>14.481068914313795</v>
      </c>
      <c r="P62" s="1309">
        <v>15.69280021120386</v>
      </c>
      <c r="Q62" s="1310">
        <v>14.944870672120777</v>
      </c>
    </row>
    <row r="63" spans="1:17" ht="19.5" customHeight="1">
      <c r="A63" s="3"/>
      <c r="B63" s="1306"/>
      <c r="C63" s="1307"/>
      <c r="D63" s="1395" t="s">
        <v>210</v>
      </c>
      <c r="E63" s="1308">
        <v>21.011475995582408</v>
      </c>
      <c r="F63" s="1308">
        <v>20.178059556112153</v>
      </c>
      <c r="G63" s="1308">
        <v>20.740605628394317</v>
      </c>
      <c r="H63" s="1308">
        <v>15.712392977770794</v>
      </c>
      <c r="I63" s="1308">
        <v>16.892947796727555</v>
      </c>
      <c r="J63" s="1308">
        <v>16.515531467098768</v>
      </c>
      <c r="K63" s="1308">
        <v>16.159660655092985</v>
      </c>
      <c r="L63" s="1308">
        <v>16.53349555487431</v>
      </c>
      <c r="M63" s="1308">
        <v>16.242879706619224</v>
      </c>
      <c r="N63" s="1308">
        <v>16.761400246952128</v>
      </c>
      <c r="O63" s="1308">
        <v>16.908093923192915</v>
      </c>
      <c r="P63" s="1309">
        <v>16.788860843673955</v>
      </c>
      <c r="Q63" s="1310">
        <v>17.176469880471256</v>
      </c>
    </row>
    <row r="64" spans="1:17" ht="19.5" customHeight="1">
      <c r="A64" s="3"/>
      <c r="B64" s="2201"/>
      <c r="C64" s="2203" t="s">
        <v>248</v>
      </c>
      <c r="D64" s="2204"/>
      <c r="E64" s="2197">
        <v>17.482429747011611</v>
      </c>
      <c r="F64" s="2197">
        <v>13.610913169964755</v>
      </c>
      <c r="G64" s="2197">
        <v>17.66926245985821</v>
      </c>
      <c r="H64" s="2197">
        <v>19.305309051836954</v>
      </c>
      <c r="I64" s="2197">
        <v>19.362167004211337</v>
      </c>
      <c r="J64" s="2197">
        <v>17.317723077268685</v>
      </c>
      <c r="K64" s="2197">
        <v>18.913546172568335</v>
      </c>
      <c r="L64" s="2197">
        <v>16.436126057441548</v>
      </c>
      <c r="M64" s="2197">
        <v>15.704758305836368</v>
      </c>
      <c r="N64" s="2197">
        <v>16.917476501444543</v>
      </c>
      <c r="O64" s="2197">
        <v>16.449573917495236</v>
      </c>
      <c r="P64" s="2198">
        <v>18.37100198605145</v>
      </c>
      <c r="Q64" s="2199">
        <v>17.136467268192789</v>
      </c>
    </row>
    <row r="65" spans="1:17" ht="19.5" customHeight="1">
      <c r="A65" s="3"/>
      <c r="B65" s="1306">
        <v>17</v>
      </c>
      <c r="C65" s="2202" t="s">
        <v>235</v>
      </c>
      <c r="D65" s="1395" t="s">
        <v>208</v>
      </c>
      <c r="E65" s="1308">
        <v>12.270515849976926</v>
      </c>
      <c r="F65" s="1308">
        <v>12.274805955213223</v>
      </c>
      <c r="G65" s="1308">
        <v>12.267243310043474</v>
      </c>
      <c r="H65" s="1308">
        <v>11.931553968304987</v>
      </c>
      <c r="I65" s="1308">
        <v>12.456938927385615</v>
      </c>
      <c r="J65" s="1308">
        <v>11.974174529462283</v>
      </c>
      <c r="K65" s="1308">
        <v>11.950091720317328</v>
      </c>
      <c r="L65" s="1308">
        <v>11.839747569141348</v>
      </c>
      <c r="M65" s="1308">
        <v>11.396259554485194</v>
      </c>
      <c r="N65" s="1308">
        <v>11.846160357826477</v>
      </c>
      <c r="O65" s="1308">
        <v>12.499925368768901</v>
      </c>
      <c r="P65" s="1309">
        <v>13.366254719461576</v>
      </c>
      <c r="Q65" s="1310">
        <v>12.177929401198018</v>
      </c>
    </row>
    <row r="66" spans="1:17" ht="19.5" customHeight="1">
      <c r="A66" s="3"/>
      <c r="B66" s="1306"/>
      <c r="C66" s="2202"/>
      <c r="D66" s="1395" t="s">
        <v>209</v>
      </c>
      <c r="E66" s="1308">
        <v>12.432470499655093</v>
      </c>
      <c r="F66" s="1308">
        <v>12.256451586952359</v>
      </c>
      <c r="G66" s="1308">
        <v>12.337250738043151</v>
      </c>
      <c r="H66" s="1308">
        <v>12.18819191052337</v>
      </c>
      <c r="I66" s="1308">
        <v>12.343084528010781</v>
      </c>
      <c r="J66" s="1308">
        <v>11.718778810493669</v>
      </c>
      <c r="K66" s="1308">
        <v>11.721536659865134</v>
      </c>
      <c r="L66" s="1308">
        <v>11.626071192608331</v>
      </c>
      <c r="M66" s="1308">
        <v>11.402428160741692</v>
      </c>
      <c r="N66" s="1308">
        <v>11.717618335056644</v>
      </c>
      <c r="O66" s="1308">
        <v>12.553265498589234</v>
      </c>
      <c r="P66" s="1309">
        <v>13.331876556572738</v>
      </c>
      <c r="Q66" s="1310">
        <v>12.138371668887547</v>
      </c>
    </row>
    <row r="67" spans="1:17" ht="19.5" customHeight="1">
      <c r="A67" s="3"/>
      <c r="B67" s="1306"/>
      <c r="C67" s="1307"/>
      <c r="D67" s="1395" t="s">
        <v>210</v>
      </c>
      <c r="E67" s="1308">
        <v>12.843314081794436</v>
      </c>
      <c r="F67" s="1308">
        <v>12.620049987686844</v>
      </c>
      <c r="G67" s="1308">
        <v>12.760901629650512</v>
      </c>
      <c r="H67" s="1308">
        <v>12.444852164747267</v>
      </c>
      <c r="I67" s="1308">
        <v>12.6169077528871</v>
      </c>
      <c r="J67" s="1308">
        <v>12.051456797147342</v>
      </c>
      <c r="K67" s="1308">
        <v>11.977115540010075</v>
      </c>
      <c r="L67" s="1308">
        <v>11.858494903249685</v>
      </c>
      <c r="M67" s="1308">
        <v>12.033273857269801</v>
      </c>
      <c r="N67" s="1308">
        <v>12.029569445380712</v>
      </c>
      <c r="O67" s="1308">
        <v>12.82150996112561</v>
      </c>
      <c r="P67" s="1309">
        <v>13.695228878222853</v>
      </c>
      <c r="Q67" s="1310">
        <v>12.484389651998471</v>
      </c>
    </row>
    <row r="68" spans="1:17" ht="19.5" customHeight="1">
      <c r="A68" s="3"/>
      <c r="B68" s="2201"/>
      <c r="C68" s="2203" t="s">
        <v>248</v>
      </c>
      <c r="D68" s="2204"/>
      <c r="E68" s="2197">
        <v>12.532080550866613</v>
      </c>
      <c r="F68" s="2197">
        <v>12.357556610433965</v>
      </c>
      <c r="G68" s="2197">
        <v>12.445809644632375</v>
      </c>
      <c r="H68" s="2197">
        <v>12.235864568358725</v>
      </c>
      <c r="I68" s="2197">
        <v>12.427465263365507</v>
      </c>
      <c r="J68" s="2197">
        <v>11.830423665414282</v>
      </c>
      <c r="K68" s="2197">
        <v>11.809991043742652</v>
      </c>
      <c r="L68" s="2197">
        <v>11.707661047934957</v>
      </c>
      <c r="M68" s="2197">
        <v>11.573476419819258</v>
      </c>
      <c r="N68" s="2197">
        <v>11.815272421724957</v>
      </c>
      <c r="O68" s="2197">
        <v>12.62527406794525</v>
      </c>
      <c r="P68" s="2198">
        <v>13.435097465336526</v>
      </c>
      <c r="Q68" s="2199">
        <v>12.236968203519579</v>
      </c>
    </row>
    <row r="69" spans="1:17" ht="19.5" customHeight="1">
      <c r="A69" s="3"/>
      <c r="B69" s="1306">
        <v>18</v>
      </c>
      <c r="C69" s="2202" t="s">
        <v>262</v>
      </c>
      <c r="D69" s="1395" t="s">
        <v>208</v>
      </c>
      <c r="E69" s="1308">
        <v>12.181261897874727</v>
      </c>
      <c r="F69" s="1308">
        <v>12.394312828361908</v>
      </c>
      <c r="G69" s="1308">
        <v>11.635131925364922</v>
      </c>
      <c r="H69" s="1308">
        <v>12.129016295264289</v>
      </c>
      <c r="I69" s="1308">
        <v>11.989007511780988</v>
      </c>
      <c r="J69" s="1308">
        <v>11.816673330477741</v>
      </c>
      <c r="K69" s="1308">
        <v>11.544310036400017</v>
      </c>
      <c r="L69" s="1308">
        <v>11.668648712665391</v>
      </c>
      <c r="M69" s="1308">
        <v>11.698211390592451</v>
      </c>
      <c r="N69" s="1308">
        <v>12.006600193387765</v>
      </c>
      <c r="O69" s="1308">
        <v>12.786329086261006</v>
      </c>
      <c r="P69" s="1309">
        <v>12.527769583810707</v>
      </c>
      <c r="Q69" s="1310">
        <v>12.032958160369512</v>
      </c>
    </row>
    <row r="70" spans="1:17" ht="19.5" customHeight="1">
      <c r="A70" s="3"/>
      <c r="B70" s="1306"/>
      <c r="C70" s="2202"/>
      <c r="D70" s="1395" t="s">
        <v>209</v>
      </c>
      <c r="E70" s="1308">
        <v>12.727512098119879</v>
      </c>
      <c r="F70" s="1308">
        <v>13.322703287637452</v>
      </c>
      <c r="G70" s="1308">
        <v>12.672056436532634</v>
      </c>
      <c r="H70" s="1308">
        <v>13.08328567743224</v>
      </c>
      <c r="I70" s="1308">
        <v>12.764174221155788</v>
      </c>
      <c r="J70" s="1308">
        <v>12.455456418132417</v>
      </c>
      <c r="K70" s="1308">
        <v>12.256595601453792</v>
      </c>
      <c r="L70" s="1308">
        <v>12.137327305716401</v>
      </c>
      <c r="M70" s="1308">
        <v>12.086454776964015</v>
      </c>
      <c r="N70" s="1308">
        <v>12.257273212621291</v>
      </c>
      <c r="O70" s="1308">
        <v>13.238577452980717</v>
      </c>
      <c r="P70" s="1309">
        <v>13.292848782246363</v>
      </c>
      <c r="Q70" s="1310">
        <v>12.694437378227835</v>
      </c>
    </row>
    <row r="71" spans="1:17" ht="19.5" customHeight="1">
      <c r="A71" s="3"/>
      <c r="B71" s="1306"/>
      <c r="C71" s="1307"/>
      <c r="D71" s="1395" t="s">
        <v>210</v>
      </c>
      <c r="E71" s="1308">
        <v>13.254186526958048</v>
      </c>
      <c r="F71" s="1308">
        <v>13.846090506102698</v>
      </c>
      <c r="G71" s="1308">
        <v>12.987923086915185</v>
      </c>
      <c r="H71" s="1308">
        <v>13.374770671618947</v>
      </c>
      <c r="I71" s="1308">
        <v>13.072427888216438</v>
      </c>
      <c r="J71" s="1308">
        <v>12.741727786739235</v>
      </c>
      <c r="K71" s="1308">
        <v>12.572733321836484</v>
      </c>
      <c r="L71" s="1308">
        <v>12.445138788022827</v>
      </c>
      <c r="M71" s="1308">
        <v>12.444947804954193</v>
      </c>
      <c r="N71" s="1308">
        <v>12.615843508171151</v>
      </c>
      <c r="O71" s="1308">
        <v>13.675907736427098</v>
      </c>
      <c r="P71" s="1309">
        <v>13.55931015627238</v>
      </c>
      <c r="Q71" s="1310">
        <v>13.045221447407437</v>
      </c>
    </row>
    <row r="72" spans="1:17" ht="19.5" customHeight="1">
      <c r="A72" s="3"/>
      <c r="B72" s="2201"/>
      <c r="C72" s="2203" t="s">
        <v>248</v>
      </c>
      <c r="D72" s="2204"/>
      <c r="E72" s="2197">
        <v>12.696755903711329</v>
      </c>
      <c r="F72" s="2197">
        <v>13.216605654027665</v>
      </c>
      <c r="G72" s="2197">
        <v>12.521655298092721</v>
      </c>
      <c r="H72" s="2197">
        <v>12.944765300423338</v>
      </c>
      <c r="I72" s="2197">
        <v>12.663945610497853</v>
      </c>
      <c r="J72" s="2197">
        <v>12.379953960662867</v>
      </c>
      <c r="K72" s="2197">
        <v>12.170218508940023</v>
      </c>
      <c r="L72" s="2197">
        <v>12.0964268262729</v>
      </c>
      <c r="M72" s="2197">
        <v>12.069002018292418</v>
      </c>
      <c r="N72" s="2197">
        <v>12.2626064569259</v>
      </c>
      <c r="O72" s="2197">
        <v>13.219231876071934</v>
      </c>
      <c r="P72" s="2198">
        <v>13.194074955577477</v>
      </c>
      <c r="Q72" s="2199">
        <v>12.623164088079223</v>
      </c>
    </row>
    <row r="73" spans="1:17" ht="19.5" customHeight="1">
      <c r="A73" s="3"/>
      <c r="B73" s="1306">
        <v>19</v>
      </c>
      <c r="C73" s="2202" t="s">
        <v>263</v>
      </c>
      <c r="D73" s="1395" t="s">
        <v>208</v>
      </c>
      <c r="E73" s="1308">
        <v>12.83557472952389</v>
      </c>
      <c r="F73" s="1308">
        <v>12.732863150158895</v>
      </c>
      <c r="G73" s="1308">
        <v>13.356284486083407</v>
      </c>
      <c r="H73" s="1308">
        <v>13.120201943069265</v>
      </c>
      <c r="I73" s="1308">
        <v>12.77239863494759</v>
      </c>
      <c r="J73" s="1308">
        <v>12.808429004448291</v>
      </c>
      <c r="K73" s="1308">
        <v>13.368971662717021</v>
      </c>
      <c r="L73" s="1308">
        <v>12.718855175019758</v>
      </c>
      <c r="M73" s="1308">
        <v>12.606214221316858</v>
      </c>
      <c r="N73" s="1308">
        <v>13.092513343864363</v>
      </c>
      <c r="O73" s="1308">
        <v>13.756051714741327</v>
      </c>
      <c r="P73" s="1309">
        <v>14.072201107772765</v>
      </c>
      <c r="Q73" s="1310">
        <v>13.099993057499574</v>
      </c>
    </row>
    <row r="74" spans="1:17" ht="19.5" customHeight="1">
      <c r="A74" s="3"/>
      <c r="B74" s="1306"/>
      <c r="C74" s="2202"/>
      <c r="D74" s="1395" t="s">
        <v>209</v>
      </c>
      <c r="E74" s="1308">
        <v>13.247309006176806</v>
      </c>
      <c r="F74" s="1308">
        <v>13.016686766498214</v>
      </c>
      <c r="G74" s="1308">
        <v>13.340642180987221</v>
      </c>
      <c r="H74" s="1308">
        <v>13.101505136013699</v>
      </c>
      <c r="I74" s="1308">
        <v>13.183650986839847</v>
      </c>
      <c r="J74" s="1308">
        <v>12.676246915202325</v>
      </c>
      <c r="K74" s="1308">
        <v>12.909506945839899</v>
      </c>
      <c r="L74" s="1308">
        <v>12.665495367732373</v>
      </c>
      <c r="M74" s="1308">
        <v>12.520509408937981</v>
      </c>
      <c r="N74" s="1308">
        <v>12.946033264842688</v>
      </c>
      <c r="O74" s="1308">
        <v>13.804381609142434</v>
      </c>
      <c r="P74" s="1309">
        <v>14.264813347692723</v>
      </c>
      <c r="Q74" s="1310">
        <v>13.143969191536272</v>
      </c>
    </row>
    <row r="75" spans="1:17" ht="19.5" customHeight="1">
      <c r="A75" s="3"/>
      <c r="B75" s="1306"/>
      <c r="C75" s="2196"/>
      <c r="D75" s="2182" t="s">
        <v>210</v>
      </c>
      <c r="E75" s="1308">
        <v>13.702592101836668</v>
      </c>
      <c r="F75" s="1308">
        <v>13.349408420504782</v>
      </c>
      <c r="G75" s="1308">
        <v>13.737316179055503</v>
      </c>
      <c r="H75" s="1308">
        <v>13.559222345189355</v>
      </c>
      <c r="I75" s="1308">
        <v>13.712315855562588</v>
      </c>
      <c r="J75" s="1308">
        <v>13.201915967273502</v>
      </c>
      <c r="K75" s="1308">
        <v>13.340908291921608</v>
      </c>
      <c r="L75" s="1308">
        <v>13.166753004606452</v>
      </c>
      <c r="M75" s="1308">
        <v>12.933487561418607</v>
      </c>
      <c r="N75" s="1308">
        <v>13.475948672813479</v>
      </c>
      <c r="O75" s="1308">
        <v>14.353274445515515</v>
      </c>
      <c r="P75" s="1309">
        <v>14.821539432138712</v>
      </c>
      <c r="Q75" s="1310">
        <v>13.612016592672111</v>
      </c>
    </row>
    <row r="76" spans="1:17" ht="19.5" customHeight="1">
      <c r="A76" s="3"/>
      <c r="B76" s="2201"/>
      <c r="C76" s="2191" t="s">
        <v>248</v>
      </c>
      <c r="D76" s="2192"/>
      <c r="E76" s="2197">
        <v>13.310391771011794</v>
      </c>
      <c r="F76" s="2197">
        <v>13.065929883274787</v>
      </c>
      <c r="G76" s="2197">
        <v>13.423978084462245</v>
      </c>
      <c r="H76" s="2197">
        <v>13.194279305105027</v>
      </c>
      <c r="I76" s="2197">
        <v>13.257068774553678</v>
      </c>
      <c r="J76" s="2197">
        <v>12.785536498330176</v>
      </c>
      <c r="K76" s="2197">
        <v>13.024346461039546</v>
      </c>
      <c r="L76" s="2197">
        <v>12.765114208987683</v>
      </c>
      <c r="M76" s="2197">
        <v>12.606251739498052</v>
      </c>
      <c r="N76" s="2197">
        <v>13.059277171260556</v>
      </c>
      <c r="O76" s="2197">
        <v>13.905190296875537</v>
      </c>
      <c r="P76" s="2198">
        <v>14.355744118091099</v>
      </c>
      <c r="Q76" s="2199">
        <v>13.232989263237425</v>
      </c>
    </row>
    <row r="77" spans="1:17" ht="19.5" customHeight="1">
      <c r="A77" s="3"/>
      <c r="B77" s="1306">
        <v>20</v>
      </c>
      <c r="C77" s="2200" t="s">
        <v>264</v>
      </c>
      <c r="D77" s="2182" t="s">
        <v>208</v>
      </c>
      <c r="E77" s="1308">
        <v>12.612727878458037</v>
      </c>
      <c r="F77" s="1308">
        <v>11.622972202168341</v>
      </c>
      <c r="G77" s="1308">
        <v>11.248734422148994</v>
      </c>
      <c r="H77" s="1308">
        <v>12.07269816707519</v>
      </c>
      <c r="I77" s="1308">
        <v>10.825288399452665</v>
      </c>
      <c r="J77" s="1308">
        <v>11.247030016586539</v>
      </c>
      <c r="K77" s="1308">
        <v>18.449223429791651</v>
      </c>
      <c r="L77" s="1308">
        <v>12.328217746460352</v>
      </c>
      <c r="M77" s="1308">
        <v>10.78571402197923</v>
      </c>
      <c r="N77" s="1308">
        <v>23.207358220494196</v>
      </c>
      <c r="O77" s="1308">
        <v>19.010729757432067</v>
      </c>
      <c r="P77" s="1309">
        <v>1.7760231753731646</v>
      </c>
      <c r="Q77" s="1310">
        <v>12.266718174249432</v>
      </c>
    </row>
    <row r="78" spans="1:17" ht="19.5" customHeight="1">
      <c r="A78" s="3"/>
      <c r="B78" s="1306"/>
      <c r="C78" s="2200"/>
      <c r="D78" s="2182" t="s">
        <v>209</v>
      </c>
      <c r="E78" s="1308">
        <v>10.13338234606308</v>
      </c>
      <c r="F78" s="1308">
        <v>7.5129803861128863</v>
      </c>
      <c r="G78" s="1308">
        <v>9.966155214482276</v>
      </c>
      <c r="H78" s="1308">
        <v>10.875780711540312</v>
      </c>
      <c r="I78" s="1308">
        <v>14.131928573950109</v>
      </c>
      <c r="J78" s="2205">
        <v>14.133408770281889</v>
      </c>
      <c r="K78" s="1308">
        <v>15.242596051382398</v>
      </c>
      <c r="L78" s="1308">
        <v>13.092371267320161</v>
      </c>
      <c r="M78" s="1308">
        <v>9.1066904510683599</v>
      </c>
      <c r="N78" s="1308">
        <v>14.855133465199737</v>
      </c>
      <c r="O78" s="1308">
        <v>13.477649459919757</v>
      </c>
      <c r="P78" s="1309">
        <v>15.27234264346024</v>
      </c>
      <c r="Q78" s="1310">
        <v>10.989408650182245</v>
      </c>
    </row>
    <row r="79" spans="1:17" ht="19.5" customHeight="1">
      <c r="A79" s="3"/>
      <c r="B79" s="1306"/>
      <c r="C79" s="2196"/>
      <c r="D79" s="2182" t="s">
        <v>210</v>
      </c>
      <c r="E79" s="1308" t="s">
        <v>80</v>
      </c>
      <c r="F79" s="1308" t="s">
        <v>80</v>
      </c>
      <c r="G79" s="1308" t="s">
        <v>80</v>
      </c>
      <c r="H79" s="1308" t="s">
        <v>80</v>
      </c>
      <c r="I79" s="1308" t="s">
        <v>80</v>
      </c>
      <c r="J79" s="2205" t="s">
        <v>80</v>
      </c>
      <c r="K79" s="1308" t="s">
        <v>80</v>
      </c>
      <c r="L79" s="1308" t="s">
        <v>80</v>
      </c>
      <c r="M79" s="1308" t="s">
        <v>80</v>
      </c>
      <c r="N79" s="1308" t="s">
        <v>80</v>
      </c>
      <c r="O79" s="1308" t="s">
        <v>80</v>
      </c>
      <c r="P79" s="1309" t="s">
        <v>80</v>
      </c>
      <c r="Q79" s="1310" t="s">
        <v>80</v>
      </c>
    </row>
    <row r="80" spans="1:17" ht="19.5" customHeight="1">
      <c r="A80" s="3"/>
      <c r="B80" s="2201"/>
      <c r="C80" s="2191" t="s">
        <v>248</v>
      </c>
      <c r="D80" s="2192"/>
      <c r="E80" s="2197">
        <v>11.016866977320388</v>
      </c>
      <c r="F80" s="2197">
        <v>8.0323211990136567</v>
      </c>
      <c r="G80" s="2197">
        <v>10.861061247769346</v>
      </c>
      <c r="H80" s="2197">
        <v>11.614215749363739</v>
      </c>
      <c r="I80" s="2197">
        <v>12.068893360690236</v>
      </c>
      <c r="J80" s="2197">
        <v>12.443414828115667</v>
      </c>
      <c r="K80" s="2197">
        <v>16.557012568518253</v>
      </c>
      <c r="L80" s="2197">
        <v>12.647682008133895</v>
      </c>
      <c r="M80" s="2197">
        <v>9.9109767047694355</v>
      </c>
      <c r="N80" s="2197">
        <v>19.526866415073791</v>
      </c>
      <c r="O80" s="2197">
        <v>16.409290561827287</v>
      </c>
      <c r="P80" s="2198">
        <v>7.3399640803260251</v>
      </c>
      <c r="Q80" s="2199">
        <v>11.632774254243056</v>
      </c>
    </row>
    <row r="81" spans="1:20" ht="19.5" customHeight="1">
      <c r="A81" s="3"/>
      <c r="B81" s="1306">
        <v>21</v>
      </c>
      <c r="C81" s="2200" t="s">
        <v>30</v>
      </c>
      <c r="D81" s="2182" t="s">
        <v>208</v>
      </c>
      <c r="E81" s="1308">
        <v>12.915772835061455</v>
      </c>
      <c r="F81" s="1308">
        <v>13.44831763485198</v>
      </c>
      <c r="G81" s="1308">
        <v>12.402552472931747</v>
      </c>
      <c r="H81" s="1308">
        <v>13.16142681028524</v>
      </c>
      <c r="I81" s="1308">
        <v>13.481027572628969</v>
      </c>
      <c r="J81" s="2205">
        <v>12.555182920866258</v>
      </c>
      <c r="K81" s="1308">
        <v>12.468772913167255</v>
      </c>
      <c r="L81" s="1308">
        <v>12.974191337583928</v>
      </c>
      <c r="M81" s="1308">
        <v>13.913151471491313</v>
      </c>
      <c r="N81" s="1308">
        <v>14.046048934645352</v>
      </c>
      <c r="O81" s="1308">
        <v>14.559602838306182</v>
      </c>
      <c r="P81" s="1309">
        <v>13.417661734995102</v>
      </c>
      <c r="Q81" s="1310">
        <v>13.129524526659489</v>
      </c>
    </row>
    <row r="82" spans="1:20" ht="19.5" customHeight="1">
      <c r="A82" s="3"/>
      <c r="B82" s="1306"/>
      <c r="C82" s="2200"/>
      <c r="D82" s="2182" t="s">
        <v>209</v>
      </c>
      <c r="E82" s="1308">
        <v>16.182247032452224</v>
      </c>
      <c r="F82" s="1308">
        <v>16.240349559601903</v>
      </c>
      <c r="G82" s="1308">
        <v>14.98172201446223</v>
      </c>
      <c r="H82" s="1308">
        <v>14.812176067780019</v>
      </c>
      <c r="I82" s="1308">
        <v>14.978447106252665</v>
      </c>
      <c r="J82" s="2205">
        <v>14.602553482799934</v>
      </c>
      <c r="K82" s="1308">
        <v>14.330607289107292</v>
      </c>
      <c r="L82" s="1308">
        <v>13.90856668100246</v>
      </c>
      <c r="M82" s="1308">
        <v>14.314544075890552</v>
      </c>
      <c r="N82" s="1308">
        <v>14.517244223454863</v>
      </c>
      <c r="O82" s="1308">
        <v>15.809567501439261</v>
      </c>
      <c r="P82" s="1309">
        <v>14.86426825244466</v>
      </c>
      <c r="Q82" s="1310">
        <v>14.920173978624131</v>
      </c>
    </row>
    <row r="83" spans="1:20" ht="19.5" customHeight="1">
      <c r="A83" s="3"/>
      <c r="B83" s="1306"/>
      <c r="C83" s="2196"/>
      <c r="D83" s="2182" t="s">
        <v>210</v>
      </c>
      <c r="E83" s="1308">
        <v>15.836701468279111</v>
      </c>
      <c r="F83" s="1308">
        <v>17.162302239946438</v>
      </c>
      <c r="G83" s="1308">
        <v>15.65662202780312</v>
      </c>
      <c r="H83" s="1308">
        <v>16.327541970940299</v>
      </c>
      <c r="I83" s="1308">
        <v>16.252645208506326</v>
      </c>
      <c r="J83" s="2205">
        <v>16.003562784684533</v>
      </c>
      <c r="K83" s="1308">
        <v>15.993813342077027</v>
      </c>
      <c r="L83" s="1308">
        <v>16.080184036619848</v>
      </c>
      <c r="M83" s="1308">
        <v>15.927487937743191</v>
      </c>
      <c r="N83" s="1308">
        <v>15.544967641470354</v>
      </c>
      <c r="O83" s="1308">
        <v>16.948276053831606</v>
      </c>
      <c r="P83" s="1309">
        <v>16.549280760687001</v>
      </c>
      <c r="Q83" s="1310">
        <v>16.191739376361429</v>
      </c>
    </row>
    <row r="84" spans="1:20" ht="19.5" customHeight="1">
      <c r="A84" s="3"/>
      <c r="B84" s="2201"/>
      <c r="C84" s="2191" t="s">
        <v>248</v>
      </c>
      <c r="D84" s="2192"/>
      <c r="E84" s="2197">
        <v>13.146440247580566</v>
      </c>
      <c r="F84" s="2197">
        <v>13.690726136875625</v>
      </c>
      <c r="G84" s="2197">
        <v>12.618928399297667</v>
      </c>
      <c r="H84" s="2197">
        <v>13.347425863868938</v>
      </c>
      <c r="I84" s="2197">
        <v>13.663904680318405</v>
      </c>
      <c r="J84" s="2197">
        <v>12.759177780127951</v>
      </c>
      <c r="K84" s="2197">
        <v>12.664227825972368</v>
      </c>
      <c r="L84" s="2197">
        <v>13.112961581777281</v>
      </c>
      <c r="M84" s="2197">
        <v>13.996159019779034</v>
      </c>
      <c r="N84" s="2197">
        <v>14.180645400084174</v>
      </c>
      <c r="O84" s="2197">
        <v>14.815546593183196</v>
      </c>
      <c r="P84" s="2198">
        <v>13.757145356629604</v>
      </c>
      <c r="Q84" s="2199">
        <v>13.344484191768251</v>
      </c>
    </row>
    <row r="85" spans="1:20" ht="19.5" customHeight="1">
      <c r="A85" s="3"/>
      <c r="B85" s="1306">
        <v>22</v>
      </c>
      <c r="C85" s="2200" t="s">
        <v>32</v>
      </c>
      <c r="D85" s="2182" t="s">
        <v>208</v>
      </c>
      <c r="E85" s="1308">
        <v>13.839332176635063</v>
      </c>
      <c r="F85" s="1308">
        <v>14.939467410618146</v>
      </c>
      <c r="G85" s="1308">
        <v>12.908746194452984</v>
      </c>
      <c r="H85" s="1308">
        <v>13.641055511849137</v>
      </c>
      <c r="I85" s="1308">
        <v>13.642120823089854</v>
      </c>
      <c r="J85" s="2205">
        <v>13.437328301931037</v>
      </c>
      <c r="K85" s="1308">
        <v>13.075054528210114</v>
      </c>
      <c r="L85" s="1308">
        <v>13.497075932349864</v>
      </c>
      <c r="M85" s="1308">
        <v>12.954122108344885</v>
      </c>
      <c r="N85" s="1308">
        <v>13.423214142813103</v>
      </c>
      <c r="O85" s="1308">
        <v>14.080741365335399</v>
      </c>
      <c r="P85" s="1309">
        <v>14.298830050372965</v>
      </c>
      <c r="Q85" s="1310">
        <v>13.624462934098199</v>
      </c>
    </row>
    <row r="86" spans="1:20" ht="19.5" customHeight="1">
      <c r="A86" s="3"/>
      <c r="B86" s="1306"/>
      <c r="C86" s="2200"/>
      <c r="D86" s="2182" t="s">
        <v>209</v>
      </c>
      <c r="E86" s="1308">
        <v>13.535900529799713</v>
      </c>
      <c r="F86" s="1308">
        <v>14.011197708396201</v>
      </c>
      <c r="G86" s="1308">
        <v>13.476186059576904</v>
      </c>
      <c r="H86" s="1308">
        <v>13.936407563525574</v>
      </c>
      <c r="I86" s="1308">
        <v>13.418970255349652</v>
      </c>
      <c r="J86" s="2205">
        <v>13.114938547348867</v>
      </c>
      <c r="K86" s="1308">
        <v>13.175595679284219</v>
      </c>
      <c r="L86" s="1308">
        <v>13.086201725934279</v>
      </c>
      <c r="M86" s="1308">
        <v>13.089854091011594</v>
      </c>
      <c r="N86" s="1308">
        <v>13.523501432694806</v>
      </c>
      <c r="O86" s="1308">
        <v>14.341467352162237</v>
      </c>
      <c r="P86" s="1309">
        <v>14.417131891087104</v>
      </c>
      <c r="Q86" s="1310">
        <v>13.5888940060838</v>
      </c>
    </row>
    <row r="87" spans="1:20" ht="19.5" customHeight="1">
      <c r="A87" s="3"/>
      <c r="B87" s="1306"/>
      <c r="C87" s="3"/>
      <c r="D87" s="2182" t="s">
        <v>210</v>
      </c>
      <c r="E87" s="1308">
        <v>14.238802529969158</v>
      </c>
      <c r="F87" s="1308">
        <v>14.57329813957333</v>
      </c>
      <c r="G87" s="1308">
        <v>14.131666848817625</v>
      </c>
      <c r="H87" s="1308">
        <v>14.352446781965892</v>
      </c>
      <c r="I87" s="1308">
        <v>13.900129245760047</v>
      </c>
      <c r="J87" s="2205">
        <v>13.469297253269383</v>
      </c>
      <c r="K87" s="1308">
        <v>13.946031356166547</v>
      </c>
      <c r="L87" s="1308">
        <v>13.42391632071064</v>
      </c>
      <c r="M87" s="1308">
        <v>12.837790822804966</v>
      </c>
      <c r="N87" s="1308">
        <v>13.860436892814405</v>
      </c>
      <c r="O87" s="1308">
        <v>14.585010143109688</v>
      </c>
      <c r="P87" s="1309">
        <v>14.367629374517033</v>
      </c>
      <c r="Q87" s="1310">
        <v>13.975299307314696</v>
      </c>
    </row>
    <row r="88" spans="1:20" ht="19.5" customHeight="1" thickBot="1">
      <c r="A88" s="3"/>
      <c r="B88" s="2206"/>
      <c r="C88" s="2207" t="s">
        <v>248</v>
      </c>
      <c r="D88" s="2208"/>
      <c r="E88" s="2209">
        <v>13.734493992013427</v>
      </c>
      <c r="F88" s="2209">
        <v>14.259579229283764</v>
      </c>
      <c r="G88" s="2209">
        <v>13.529946339243963</v>
      </c>
      <c r="H88" s="2209">
        <v>13.983615636857227</v>
      </c>
      <c r="I88" s="2209">
        <v>13.553165566899736</v>
      </c>
      <c r="J88" s="2210">
        <v>13.238071245232959</v>
      </c>
      <c r="K88" s="2209">
        <v>13.327700172218069</v>
      </c>
      <c r="L88" s="2209">
        <v>13.216662607531578</v>
      </c>
      <c r="M88" s="2209">
        <v>13.013361620246013</v>
      </c>
      <c r="N88" s="2209">
        <v>13.585904654300881</v>
      </c>
      <c r="O88" s="2209">
        <v>14.361444504149395</v>
      </c>
      <c r="P88" s="2211">
        <v>14.389380779717152</v>
      </c>
      <c r="Q88" s="2212">
        <v>13.67996738903202</v>
      </c>
    </row>
    <row r="89" spans="1:20" ht="19.5" customHeight="1" thickBot="1">
      <c r="A89" s="3"/>
      <c r="B89" s="3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20" ht="19.5" customHeight="1">
      <c r="A90" s="3"/>
      <c r="B90" s="1866" t="s">
        <v>230</v>
      </c>
      <c r="C90" s="1867"/>
      <c r="D90" s="2213" t="s">
        <v>208</v>
      </c>
      <c r="E90" s="2214">
        <v>13.159071948482829</v>
      </c>
      <c r="F90" s="2214">
        <v>13.38663708843788</v>
      </c>
      <c r="G90" s="2214">
        <v>13.093864633759356</v>
      </c>
      <c r="H90" s="2214">
        <v>13.154155724810806</v>
      </c>
      <c r="I90" s="2214">
        <v>13.049473449434426</v>
      </c>
      <c r="J90" s="2214">
        <v>12.97757681860439</v>
      </c>
      <c r="K90" s="2214">
        <v>13.19375818333595</v>
      </c>
      <c r="L90" s="2214">
        <v>12.812730127829592</v>
      </c>
      <c r="M90" s="2214">
        <v>12.639985874580944</v>
      </c>
      <c r="N90" s="2214">
        <v>13.000894974135221</v>
      </c>
      <c r="O90" s="2214">
        <v>13.717369421542219</v>
      </c>
      <c r="P90" s="2214">
        <v>13.730203698316378</v>
      </c>
      <c r="Q90" s="2215">
        <v>13.162865052180479</v>
      </c>
      <c r="S90" s="2216"/>
      <c r="T90" s="2217"/>
    </row>
    <row r="91" spans="1:20" ht="19.5" customHeight="1">
      <c r="A91" s="3"/>
      <c r="B91" s="1868"/>
      <c r="C91" s="1869"/>
      <c r="D91" s="2218" t="s">
        <v>209</v>
      </c>
      <c r="E91" s="2219">
        <v>13.270585638318186</v>
      </c>
      <c r="F91" s="2219">
        <v>13.39714392377493</v>
      </c>
      <c r="G91" s="2219">
        <v>13.31117912500188</v>
      </c>
      <c r="H91" s="2219">
        <v>13.38130862784104</v>
      </c>
      <c r="I91" s="2219">
        <v>13.275543791526681</v>
      </c>
      <c r="J91" s="2219">
        <v>12.898364243946071</v>
      </c>
      <c r="K91" s="2219">
        <v>12.905847476916875</v>
      </c>
      <c r="L91" s="2219">
        <v>12.737573272529621</v>
      </c>
      <c r="M91" s="2219">
        <v>12.566001965035889</v>
      </c>
      <c r="N91" s="2219">
        <v>12.965131747120415</v>
      </c>
      <c r="O91" s="2219">
        <v>13.835645393806697</v>
      </c>
      <c r="P91" s="2219">
        <v>14.070609392351894</v>
      </c>
      <c r="Q91" s="2220">
        <v>13.226644526379676</v>
      </c>
      <c r="S91" s="2216"/>
      <c r="T91" s="2217"/>
    </row>
    <row r="92" spans="1:20" ht="19.5" customHeight="1" thickBot="1">
      <c r="A92" s="3"/>
      <c r="B92" s="1870"/>
      <c r="C92" s="1871"/>
      <c r="D92" s="2221" t="s">
        <v>210</v>
      </c>
      <c r="E92" s="2222">
        <v>14.803680340015337</v>
      </c>
      <c r="F92" s="2222">
        <v>15.095291151506638</v>
      </c>
      <c r="G92" s="2222">
        <v>15.064778283794018</v>
      </c>
      <c r="H92" s="2222">
        <v>14.806195867522305</v>
      </c>
      <c r="I92" s="2222">
        <v>14.002487745338817</v>
      </c>
      <c r="J92" s="2222">
        <v>13.437868454654909</v>
      </c>
      <c r="K92" s="2222">
        <v>14.527846646652723</v>
      </c>
      <c r="L92" s="2222">
        <v>14.463226975135814</v>
      </c>
      <c r="M92" s="2222">
        <v>13.751305928067884</v>
      </c>
      <c r="N92" s="2222">
        <v>13.957988827686368</v>
      </c>
      <c r="O92" s="2222">
        <v>14.574303352556736</v>
      </c>
      <c r="P92" s="2222">
        <v>15.356716917851879</v>
      </c>
      <c r="Q92" s="2223">
        <v>14.496942207228514</v>
      </c>
      <c r="S92" s="2216"/>
      <c r="T92" s="2217"/>
    </row>
    <row r="93" spans="1:20" ht="19.5" customHeight="1" thickBot="1">
      <c r="A93" s="3"/>
      <c r="B93" s="1805" t="s">
        <v>319</v>
      </c>
      <c r="C93" s="1806"/>
      <c r="D93" s="2224"/>
      <c r="E93" s="2225">
        <v>13.54535878948295</v>
      </c>
      <c r="F93" s="2225">
        <v>13.731602450517695</v>
      </c>
      <c r="G93" s="2225">
        <v>13.616341085716082</v>
      </c>
      <c r="H93" s="2225">
        <v>13.622797970651636</v>
      </c>
      <c r="I93" s="2225">
        <v>13.378844772473025</v>
      </c>
      <c r="J93" s="2225">
        <v>13.017425510326081</v>
      </c>
      <c r="K93" s="2225">
        <v>13.273949529433329</v>
      </c>
      <c r="L93" s="2225">
        <v>13.085007878791171</v>
      </c>
      <c r="M93" s="2225">
        <v>12.807050035691038</v>
      </c>
      <c r="N93" s="2225">
        <v>13.163379998580163</v>
      </c>
      <c r="O93" s="2225">
        <v>13.956245892203736</v>
      </c>
      <c r="P93" s="2225">
        <v>14.255876951847281</v>
      </c>
      <c r="Q93" s="2226">
        <v>13.462312497112714</v>
      </c>
    </row>
    <row r="94" spans="1:20" ht="19.5" customHeight="1">
      <c r="A94" s="3"/>
      <c r="B94" s="33"/>
      <c r="C94" s="3"/>
      <c r="D94" s="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20" ht="19.5" customHeight="1"/>
    <row r="96" spans="1:20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308" ht="6.75" customHeight="1"/>
  </sheetData>
  <mergeCells count="24">
    <mergeCell ref="B93:D93"/>
    <mergeCell ref="C64:D64"/>
    <mergeCell ref="C88:D88"/>
    <mergeCell ref="C68:D68"/>
    <mergeCell ref="C72:D72"/>
    <mergeCell ref="C76:D76"/>
    <mergeCell ref="C80:D80"/>
    <mergeCell ref="C84:D84"/>
    <mergeCell ref="B90:C92"/>
    <mergeCell ref="C52:D52"/>
    <mergeCell ref="C56:D56"/>
    <mergeCell ref="C60:D60"/>
    <mergeCell ref="C9:D9"/>
    <mergeCell ref="C11:D11"/>
    <mergeCell ref="C50:D50"/>
    <mergeCell ref="C19:D19"/>
    <mergeCell ref="C15:D15"/>
    <mergeCell ref="C22:D22"/>
    <mergeCell ref="C26:D26"/>
    <mergeCell ref="C30:D30"/>
    <mergeCell ref="C34:D34"/>
    <mergeCell ref="C38:D38"/>
    <mergeCell ref="C42:D42"/>
    <mergeCell ref="C46:D46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41" orientation="portrait" r:id="rId1"/>
  <headerFooter alignWithMargins="0"/>
  <rowBreaks count="1" manualBreakCount="1">
    <brk id="96" min="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V273"/>
  <sheetViews>
    <sheetView view="pageBreakPreview" zoomScale="90" zoomScaleNormal="80" zoomScaleSheetLayoutView="90" workbookViewId="0">
      <selection activeCell="T231" sqref="T231"/>
    </sheetView>
  </sheetViews>
  <sheetFormatPr baseColWidth="10" defaultRowHeight="12.75"/>
  <cols>
    <col min="1" max="1" width="1.42578125" customWidth="1"/>
    <col min="2" max="2" width="4" style="37" customWidth="1"/>
    <col min="3" max="3" width="52.28515625" customWidth="1"/>
    <col min="4" max="4" width="8.7109375" style="1" bestFit="1" customWidth="1"/>
    <col min="5" max="16" width="10.7109375" customWidth="1"/>
    <col min="17" max="17" width="11.5703125" customWidth="1"/>
    <col min="18" max="18" width="2.140625" customWidth="1"/>
    <col min="19" max="19" width="4" customWidth="1"/>
    <col min="20" max="20" width="24" customWidth="1"/>
    <col min="21" max="21" width="69.42578125" bestFit="1" customWidth="1"/>
  </cols>
  <sheetData>
    <row r="1" spans="1:18" ht="18">
      <c r="A1" s="2"/>
      <c r="B1" s="7" t="s">
        <v>231</v>
      </c>
      <c r="C1" s="2"/>
      <c r="D1" s="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</row>
    <row r="2" spans="1:18" ht="13.5" thickBot="1">
      <c r="A2" s="2"/>
      <c r="B2" s="6"/>
      <c r="C2" s="2"/>
      <c r="D2" s="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"/>
    </row>
    <row r="3" spans="1:18" ht="38.25">
      <c r="A3" s="2"/>
      <c r="B3" s="1627" t="s">
        <v>137</v>
      </c>
      <c r="C3" s="1585" t="s">
        <v>1</v>
      </c>
      <c r="D3" s="1629" t="s">
        <v>228</v>
      </c>
      <c r="E3" s="1628" t="s">
        <v>86</v>
      </c>
      <c r="F3" s="1628" t="s">
        <v>87</v>
      </c>
      <c r="G3" s="1628" t="s">
        <v>88</v>
      </c>
      <c r="H3" s="1628" t="s">
        <v>89</v>
      </c>
      <c r="I3" s="1628" t="s">
        <v>90</v>
      </c>
      <c r="J3" s="1628" t="s">
        <v>91</v>
      </c>
      <c r="K3" s="1628" t="s">
        <v>93</v>
      </c>
      <c r="L3" s="1628" t="s">
        <v>94</v>
      </c>
      <c r="M3" s="1628" t="s">
        <v>95</v>
      </c>
      <c r="N3" s="1628" t="s">
        <v>96</v>
      </c>
      <c r="O3" s="1628" t="s">
        <v>97</v>
      </c>
      <c r="P3" s="1585" t="s">
        <v>98</v>
      </c>
      <c r="Q3" s="1626" t="s">
        <v>229</v>
      </c>
      <c r="R3" s="377"/>
    </row>
    <row r="4" spans="1:18" ht="18.75" customHeight="1">
      <c r="A4" s="2"/>
      <c r="B4" s="1292">
        <v>1</v>
      </c>
      <c r="C4" s="1282" t="s">
        <v>234</v>
      </c>
      <c r="D4" s="1631" t="s">
        <v>211</v>
      </c>
      <c r="E4" s="1290">
        <v>20.431095920731973</v>
      </c>
      <c r="F4" s="1291">
        <v>20.654934911016831</v>
      </c>
      <c r="G4" s="1291">
        <v>20.061151596911323</v>
      </c>
      <c r="H4" s="1291">
        <v>22.184138619381628</v>
      </c>
      <c r="I4" s="1291">
        <v>19.326879412385075</v>
      </c>
      <c r="J4" s="1291">
        <v>18.249394150040999</v>
      </c>
      <c r="K4" s="1291">
        <v>20.055562754233787</v>
      </c>
      <c r="L4" s="1291">
        <v>21.388542300646641</v>
      </c>
      <c r="M4" s="1291">
        <v>20.051544991196607</v>
      </c>
      <c r="N4" s="1291">
        <v>24.269065750868045</v>
      </c>
      <c r="O4" s="1291">
        <v>32.35726517681308</v>
      </c>
      <c r="P4" s="1285">
        <v>26.456375512114374</v>
      </c>
      <c r="Q4" s="1286">
        <v>21.511541701377844</v>
      </c>
      <c r="R4" s="2"/>
    </row>
    <row r="5" spans="1:18" ht="18.75" customHeight="1">
      <c r="A5" s="2"/>
      <c r="B5" s="1292"/>
      <c r="C5" s="1287"/>
      <c r="D5" s="1631" t="s">
        <v>212</v>
      </c>
      <c r="E5" s="1290">
        <v>20.877125978274371</v>
      </c>
      <c r="F5" s="1291">
        <v>21.388206487989041</v>
      </c>
      <c r="G5" s="1291">
        <v>22.623086858577274</v>
      </c>
      <c r="H5" s="1291">
        <v>30.292996804950285</v>
      </c>
      <c r="I5" s="1291">
        <v>33.568296393651551</v>
      </c>
      <c r="J5" s="1291">
        <v>31.444713817900027</v>
      </c>
      <c r="K5" s="1291">
        <v>28.110974056780446</v>
      </c>
      <c r="L5" s="1291">
        <v>20.811410843423509</v>
      </c>
      <c r="M5" s="1291">
        <v>20.450956072149918</v>
      </c>
      <c r="N5" s="1291">
        <v>19.171241394502477</v>
      </c>
      <c r="O5" s="1291">
        <v>24.085184068749697</v>
      </c>
      <c r="P5" s="1285">
        <v>22.009782472476179</v>
      </c>
      <c r="Q5" s="1286">
        <v>23.318153460996349</v>
      </c>
      <c r="R5" s="2"/>
    </row>
    <row r="6" spans="1:18" ht="18.75" customHeight="1">
      <c r="A6" s="2"/>
      <c r="B6" s="1292"/>
      <c r="C6" s="1287"/>
      <c r="D6" s="1631" t="s">
        <v>213</v>
      </c>
      <c r="E6" s="1290">
        <v>25.710430411855846</v>
      </c>
      <c r="F6" s="1291">
        <v>24.881435400870863</v>
      </c>
      <c r="G6" s="1291">
        <v>23.150933611104975</v>
      </c>
      <c r="H6" s="1291">
        <v>28.338176124707445</v>
      </c>
      <c r="I6" s="1291">
        <v>19.779462710505214</v>
      </c>
      <c r="J6" s="1291">
        <v>20.558593563259908</v>
      </c>
      <c r="K6" s="1291">
        <v>20.806653984659519</v>
      </c>
      <c r="L6" s="1291">
        <v>18.141101202669109</v>
      </c>
      <c r="M6" s="1291">
        <v>32.084169480812115</v>
      </c>
      <c r="N6" s="1291">
        <v>20.81652329074813</v>
      </c>
      <c r="O6" s="1291">
        <v>23.757532201477986</v>
      </c>
      <c r="P6" s="1285">
        <v>21.269153787898695</v>
      </c>
      <c r="Q6" s="1286">
        <v>22.978544192257822</v>
      </c>
      <c r="R6" s="2"/>
    </row>
    <row r="7" spans="1:18" ht="18.75" customHeight="1">
      <c r="A7" s="2"/>
      <c r="B7" s="1292"/>
      <c r="C7" s="1287"/>
      <c r="D7" s="1631" t="s">
        <v>214</v>
      </c>
      <c r="E7" s="1290">
        <v>21.174285509975451</v>
      </c>
      <c r="F7" s="1291">
        <v>17.228143069449128</v>
      </c>
      <c r="G7" s="1291"/>
      <c r="H7" s="1291"/>
      <c r="I7" s="1291"/>
      <c r="J7" s="1291">
        <v>15.485343132329515</v>
      </c>
      <c r="K7" s="1291">
        <v>14.422860100757788</v>
      </c>
      <c r="L7" s="1291">
        <v>13.404579829653338</v>
      </c>
      <c r="M7" s="1291">
        <v>12.797400379200887</v>
      </c>
      <c r="N7" s="1291">
        <v>15.235456791687785</v>
      </c>
      <c r="O7" s="1291">
        <v>15.646018571157857</v>
      </c>
      <c r="P7" s="1285">
        <v>16.37671738750219</v>
      </c>
      <c r="Q7" s="1286">
        <v>15.676641604899467</v>
      </c>
      <c r="R7" s="2"/>
    </row>
    <row r="8" spans="1:18" ht="18.75" customHeight="1">
      <c r="A8" s="2"/>
      <c r="B8" s="1292"/>
      <c r="C8" s="1287"/>
      <c r="D8" s="1631" t="s">
        <v>285</v>
      </c>
      <c r="E8" s="1290">
        <v>29.164493694634604</v>
      </c>
      <c r="F8" s="1291">
        <v>25.309427152572528</v>
      </c>
      <c r="G8" s="1291">
        <v>24.89590300672954</v>
      </c>
      <c r="H8" s="1291">
        <v>24.950903879484816</v>
      </c>
      <c r="I8" s="1291">
        <v>24.60561237807304</v>
      </c>
      <c r="J8" s="1291">
        <v>24.10176718321441</v>
      </c>
      <c r="K8" s="1291">
        <v>23.975866878925366</v>
      </c>
      <c r="L8" s="1291">
        <v>23.861095042256061</v>
      </c>
      <c r="M8" s="1291">
        <v>23.77516989257397</v>
      </c>
      <c r="N8" s="1291">
        <v>24.312394141088014</v>
      </c>
      <c r="O8" s="1291">
        <v>27.714386200953591</v>
      </c>
      <c r="P8" s="1285">
        <v>26.797855652618217</v>
      </c>
      <c r="Q8" s="1286">
        <v>25.179562262653199</v>
      </c>
      <c r="R8" s="2"/>
    </row>
    <row r="9" spans="1:18" ht="18.75" customHeight="1">
      <c r="A9" s="2"/>
      <c r="B9" s="1292"/>
      <c r="C9" s="1287"/>
      <c r="D9" s="1631" t="s">
        <v>286</v>
      </c>
      <c r="E9" s="1290">
        <v>21.313827611049483</v>
      </c>
      <c r="F9" s="1291">
        <v>21.243788554867074</v>
      </c>
      <c r="G9" s="1291">
        <v>21.104749630736109</v>
      </c>
      <c r="H9" s="1291">
        <v>21.262249871044627</v>
      </c>
      <c r="I9" s="1291">
        <v>21.131845910645467</v>
      </c>
      <c r="J9" s="1291">
        <v>20.300883307145259</v>
      </c>
      <c r="K9" s="1291">
        <v>20.792086551835176</v>
      </c>
      <c r="L9" s="1291">
        <v>19.946138261765562</v>
      </c>
      <c r="M9" s="1291">
        <v>19.864076374043258</v>
      </c>
      <c r="N9" s="1291">
        <v>20.231948162825088</v>
      </c>
      <c r="O9" s="1291">
        <v>20.563798891955436</v>
      </c>
      <c r="P9" s="1285">
        <v>20.530428836699095</v>
      </c>
      <c r="Q9" s="1286">
        <v>20.714478598122604</v>
      </c>
      <c r="R9" s="2"/>
    </row>
    <row r="10" spans="1:18" ht="18.75" customHeight="1">
      <c r="A10" s="2"/>
      <c r="B10" s="1292"/>
      <c r="C10" s="1287"/>
      <c r="D10" s="1631" t="s">
        <v>312</v>
      </c>
      <c r="E10" s="1290">
        <v>22.236777738515901</v>
      </c>
      <c r="F10" s="1291">
        <v>22.186323949579826</v>
      </c>
      <c r="G10" s="1291">
        <v>13.430146624012409</v>
      </c>
      <c r="H10" s="1291">
        <v>13.536358088534442</v>
      </c>
      <c r="I10" s="1291">
        <v>14.413505824131516</v>
      </c>
      <c r="J10" s="1291">
        <v>12.564435069917032</v>
      </c>
      <c r="K10" s="1291">
        <v>12.182924176050333</v>
      </c>
      <c r="L10" s="1291">
        <v>13.002558835655369</v>
      </c>
      <c r="M10" s="1291">
        <v>13.382720653525126</v>
      </c>
      <c r="N10" s="1291">
        <v>12.929069234512838</v>
      </c>
      <c r="O10" s="1291">
        <v>13.35842421446311</v>
      </c>
      <c r="P10" s="1285">
        <v>12.579746588249019</v>
      </c>
      <c r="Q10" s="1286">
        <v>14.147001005413363</v>
      </c>
      <c r="R10" s="2"/>
    </row>
    <row r="11" spans="1:18" ht="18.75" customHeight="1">
      <c r="A11" s="2"/>
      <c r="B11" s="1292"/>
      <c r="C11" s="1288"/>
      <c r="D11" s="1289" t="s">
        <v>314</v>
      </c>
      <c r="E11" s="1290">
        <v>16.572641704592467</v>
      </c>
      <c r="F11" s="1291">
        <v>16.354870167339875</v>
      </c>
      <c r="G11" s="1291">
        <v>18.414598638842566</v>
      </c>
      <c r="H11" s="1291">
        <v>15.551501450264462</v>
      </c>
      <c r="I11" s="1291">
        <v>14.666175784633836</v>
      </c>
      <c r="J11" s="1291">
        <v>13.92463441251364</v>
      </c>
      <c r="K11" s="1291">
        <v>14.296004262120405</v>
      </c>
      <c r="L11" s="1291">
        <v>13.57962643227123</v>
      </c>
      <c r="M11" s="1291">
        <v>14.373660084626234</v>
      </c>
      <c r="N11" s="1291">
        <v>14.726997740047517</v>
      </c>
      <c r="O11" s="1291">
        <v>16.966727082607182</v>
      </c>
      <c r="P11" s="1285">
        <v>18.001306183481397</v>
      </c>
      <c r="Q11" s="1286">
        <v>15.88700549223654</v>
      </c>
      <c r="R11" s="2"/>
    </row>
    <row r="12" spans="1:18" ht="18.75" customHeight="1">
      <c r="A12" s="2"/>
      <c r="B12" s="1292"/>
      <c r="C12" s="1284"/>
      <c r="D12" s="1631" t="s">
        <v>317</v>
      </c>
      <c r="E12" s="1290"/>
      <c r="F12" s="1291"/>
      <c r="G12" s="1291"/>
      <c r="H12" s="1291"/>
      <c r="I12" s="1291"/>
      <c r="J12" s="1291"/>
      <c r="K12" s="1291"/>
      <c r="L12" s="1291"/>
      <c r="M12" s="1291"/>
      <c r="N12" s="1291"/>
      <c r="O12" s="1291"/>
      <c r="P12" s="1285"/>
      <c r="Q12" s="1286"/>
      <c r="R12" s="2"/>
    </row>
    <row r="13" spans="1:18" ht="18.75" customHeight="1">
      <c r="A13" s="2"/>
      <c r="B13" s="1295"/>
      <c r="C13" s="1872" t="s">
        <v>320</v>
      </c>
      <c r="D13" s="1873"/>
      <c r="E13" s="1296">
        <v>22.377125566346354</v>
      </c>
      <c r="F13" s="1297">
        <v>21.927703874781709</v>
      </c>
      <c r="G13" s="1297">
        <v>21.229012345787943</v>
      </c>
      <c r="H13" s="1297">
        <v>22.315258714404656</v>
      </c>
      <c r="I13" s="1297">
        <v>21.439222259862358</v>
      </c>
      <c r="J13" s="1297">
        <v>20.397284254056537</v>
      </c>
      <c r="K13" s="1297">
        <v>20.768767401705475</v>
      </c>
      <c r="L13" s="1297">
        <v>19.830447095213671</v>
      </c>
      <c r="M13" s="1297">
        <v>20.515443418740848</v>
      </c>
      <c r="N13" s="1297">
        <v>20.480889923236695</v>
      </c>
      <c r="O13" s="1297">
        <v>22.611064355513086</v>
      </c>
      <c r="P13" s="1298">
        <v>21.376194408405258</v>
      </c>
      <c r="Q13" s="402">
        <v>21.276367878076236</v>
      </c>
      <c r="R13" s="2"/>
    </row>
    <row r="14" spans="1:18" ht="18.75" customHeight="1">
      <c r="A14" s="2"/>
      <c r="B14" s="1292">
        <v>2</v>
      </c>
      <c r="C14" s="1299" t="s">
        <v>259</v>
      </c>
      <c r="D14" s="1631" t="s">
        <v>213</v>
      </c>
      <c r="E14" s="1290"/>
      <c r="F14" s="1291"/>
      <c r="G14" s="1291"/>
      <c r="H14" s="1291">
        <v>39.299928366762181</v>
      </c>
      <c r="I14" s="1291">
        <v>27.435817805383021</v>
      </c>
      <c r="J14" s="1291">
        <v>38.618144943212549</v>
      </c>
      <c r="K14" s="1291">
        <v>42.772337589448576</v>
      </c>
      <c r="L14" s="1291">
        <v>36.37696578291412</v>
      </c>
      <c r="M14" s="1291">
        <v>36.103982871219067</v>
      </c>
      <c r="N14" s="1291">
        <v>36.510159292035404</v>
      </c>
      <c r="O14" s="1291">
        <v>33.890246691467951</v>
      </c>
      <c r="P14" s="1285">
        <v>29.238764524948731</v>
      </c>
      <c r="Q14" s="1286">
        <v>35.133758863560651</v>
      </c>
      <c r="R14" s="2"/>
    </row>
    <row r="15" spans="1:18" ht="18.75" customHeight="1">
      <c r="A15" s="2"/>
      <c r="B15" s="1292"/>
      <c r="C15" s="1299"/>
      <c r="D15" s="1631" t="s">
        <v>214</v>
      </c>
      <c r="E15" s="1290"/>
      <c r="F15" s="1291"/>
      <c r="G15" s="1291"/>
      <c r="H15" s="1291"/>
      <c r="I15" s="1291">
        <v>30.772450365955212</v>
      </c>
      <c r="J15" s="1291">
        <v>27.253092485549132</v>
      </c>
      <c r="K15" s="1291">
        <v>24.513003472222223</v>
      </c>
      <c r="L15" s="1291">
        <v>33.667389162561577</v>
      </c>
      <c r="M15" s="1291">
        <v>29.935070422535212</v>
      </c>
      <c r="N15" s="1291"/>
      <c r="O15" s="1291">
        <v>15.672857142857143</v>
      </c>
      <c r="P15" s="1285"/>
      <c r="Q15" s="1286">
        <v>28.832070757900471</v>
      </c>
      <c r="R15" s="2"/>
    </row>
    <row r="16" spans="1:18" ht="18.75" customHeight="1">
      <c r="A16" s="2"/>
      <c r="B16" s="1292"/>
      <c r="C16" s="1299"/>
      <c r="D16" s="1631" t="s">
        <v>285</v>
      </c>
      <c r="E16" s="1290">
        <v>28.992188061576492</v>
      </c>
      <c r="F16" s="1291">
        <v>21.866092620622798</v>
      </c>
      <c r="G16" s="1291">
        <v>28.048820238827478</v>
      </c>
      <c r="H16" s="1291">
        <v>28.819027582639695</v>
      </c>
      <c r="I16" s="1291">
        <v>28.594880310241496</v>
      </c>
      <c r="J16" s="1291">
        <v>27.689882923959395</v>
      </c>
      <c r="K16" s="1291">
        <v>27.534683211193475</v>
      </c>
      <c r="L16" s="1291">
        <v>27.308872930561201</v>
      </c>
      <c r="M16" s="1291">
        <v>18.154552248011569</v>
      </c>
      <c r="N16" s="1291">
        <v>26.944357512829555</v>
      </c>
      <c r="O16" s="1291">
        <v>31.061613720851643</v>
      </c>
      <c r="P16" s="1285">
        <v>31.711274470266972</v>
      </c>
      <c r="Q16" s="1286">
        <v>26.814154342791095</v>
      </c>
      <c r="R16" s="2"/>
    </row>
    <row r="17" spans="1:20" ht="18.75" customHeight="1">
      <c r="A17" s="2"/>
      <c r="B17" s="1292"/>
      <c r="C17" s="1299"/>
      <c r="D17" s="1631" t="s">
        <v>286</v>
      </c>
      <c r="E17" s="1290">
        <v>22.081205299886378</v>
      </c>
      <c r="F17" s="1291">
        <v>16.614837140694682</v>
      </c>
      <c r="G17" s="1291">
        <v>21.471645955728356</v>
      </c>
      <c r="H17" s="1291">
        <v>22.103895526143624</v>
      </c>
      <c r="I17" s="1291">
        <v>21.993913200533989</v>
      </c>
      <c r="J17" s="1291">
        <v>21.272458931175965</v>
      </c>
      <c r="K17" s="1291">
        <v>21.370069331010203</v>
      </c>
      <c r="L17" s="1291">
        <v>20.647369634268085</v>
      </c>
      <c r="M17" s="1291">
        <v>20.564514058300091</v>
      </c>
      <c r="N17" s="1291">
        <v>20.135716766233831</v>
      </c>
      <c r="O17" s="1291">
        <v>20.958464677298103</v>
      </c>
      <c r="P17" s="1285">
        <v>20.921058798974439</v>
      </c>
      <c r="Q17" s="1286">
        <v>20.870313423420981</v>
      </c>
      <c r="R17" s="2"/>
    </row>
    <row r="18" spans="1:20" ht="18.75" customHeight="1">
      <c r="A18" s="2"/>
      <c r="B18" s="1292"/>
      <c r="C18" s="8"/>
      <c r="D18" s="1289" t="s">
        <v>312</v>
      </c>
      <c r="E18" s="1290">
        <v>22.908713621118686</v>
      </c>
      <c r="F18" s="1291">
        <v>23.487583307185439</v>
      </c>
      <c r="G18" s="1291">
        <v>24.794754317613535</v>
      </c>
      <c r="H18" s="1291">
        <v>25.83701204689104</v>
      </c>
      <c r="I18" s="1291">
        <v>25.571940112289457</v>
      </c>
      <c r="J18" s="1291">
        <v>24.629124008651765</v>
      </c>
      <c r="K18" s="1291">
        <v>24.264283153148263</v>
      </c>
      <c r="L18" s="1291">
        <v>23.779333626889773</v>
      </c>
      <c r="M18" s="1291">
        <v>23.656747123965161</v>
      </c>
      <c r="N18" s="1291">
        <v>24.696384615384613</v>
      </c>
      <c r="O18" s="1291">
        <v>24.698330515854718</v>
      </c>
      <c r="P18" s="1285">
        <v>24.983898140138415</v>
      </c>
      <c r="Q18" s="1286">
        <v>24.451576639131293</v>
      </c>
      <c r="R18" s="2"/>
      <c r="T18" s="1045"/>
    </row>
    <row r="19" spans="1:20" ht="18.75" customHeight="1">
      <c r="A19" s="2"/>
      <c r="B19" s="1292"/>
      <c r="C19" s="1282"/>
      <c r="D19" s="1631" t="s">
        <v>314</v>
      </c>
      <c r="E19" s="1290">
        <v>11.46114887831407</v>
      </c>
      <c r="F19" s="1291">
        <v>4.238815498154981</v>
      </c>
      <c r="G19" s="1291">
        <v>12.320259459459459</v>
      </c>
      <c r="H19" s="1291">
        <v>13.621654182272158</v>
      </c>
      <c r="I19" s="1291">
        <v>13.58536845507434</v>
      </c>
      <c r="J19" s="1291">
        <v>13.234001779887274</v>
      </c>
      <c r="K19" s="1291">
        <v>11.712387299098392</v>
      </c>
      <c r="L19" s="1291">
        <v>12.47225566242631</v>
      </c>
      <c r="M19" s="1291">
        <v>12.688916025426565</v>
      </c>
      <c r="N19" s="1291">
        <v>12.275501479776391</v>
      </c>
      <c r="O19" s="1291">
        <v>13.111989082224497</v>
      </c>
      <c r="P19" s="1285">
        <v>13.660210325047803</v>
      </c>
      <c r="Q19" s="1286">
        <v>12.130269676666021</v>
      </c>
      <c r="R19" s="2"/>
    </row>
    <row r="20" spans="1:20" ht="18.75" customHeight="1">
      <c r="A20" s="2"/>
      <c r="B20" s="1292"/>
      <c r="C20" s="1282"/>
      <c r="D20" s="1631" t="s">
        <v>317</v>
      </c>
      <c r="E20" s="1290"/>
      <c r="F20" s="1291"/>
      <c r="G20" s="1291"/>
      <c r="H20" s="1291"/>
      <c r="I20" s="1291">
        <v>44.553472222222226</v>
      </c>
      <c r="J20" s="1291">
        <v>43.448263888888889</v>
      </c>
      <c r="K20" s="1291">
        <v>43.463888888888889</v>
      </c>
      <c r="L20" s="1291">
        <v>42.903819444444444</v>
      </c>
      <c r="M20" s="1291">
        <v>42.757291666666667</v>
      </c>
      <c r="N20" s="1291">
        <v>43.456249999999997</v>
      </c>
      <c r="O20" s="1291">
        <v>42.214930555555554</v>
      </c>
      <c r="P20" s="1285">
        <v>42.239583333333336</v>
      </c>
      <c r="Q20" s="1286">
        <v>43.129687500000003</v>
      </c>
      <c r="R20" s="2"/>
    </row>
    <row r="21" spans="1:20" ht="18.75" customHeight="1">
      <c r="A21" s="2"/>
      <c r="B21" s="1295"/>
      <c r="C21" s="1872" t="s">
        <v>320</v>
      </c>
      <c r="D21" s="1873"/>
      <c r="E21" s="1296">
        <v>22.840537853073847</v>
      </c>
      <c r="F21" s="1297">
        <v>17.630464044434984</v>
      </c>
      <c r="G21" s="1297">
        <v>22.383587078816383</v>
      </c>
      <c r="H21" s="1297">
        <v>23.220766802463078</v>
      </c>
      <c r="I21" s="1297">
        <v>23.173263584004875</v>
      </c>
      <c r="J21" s="1297">
        <v>22.860337703959871</v>
      </c>
      <c r="K21" s="1297">
        <v>22.828898430958468</v>
      </c>
      <c r="L21" s="1297">
        <v>22.081147978422219</v>
      </c>
      <c r="M21" s="1297">
        <v>20.598262174448404</v>
      </c>
      <c r="N21" s="1297">
        <v>21.675785106852501</v>
      </c>
      <c r="O21" s="1297">
        <v>22.806997843228796</v>
      </c>
      <c r="P21" s="1298">
        <v>22.688747909251795</v>
      </c>
      <c r="Q21" s="402">
        <v>22.100977252829395</v>
      </c>
      <c r="R21" s="2"/>
    </row>
    <row r="22" spans="1:20" ht="18.75" customHeight="1">
      <c r="A22" s="2"/>
      <c r="B22" s="1292">
        <v>3</v>
      </c>
      <c r="C22" s="1299" t="s">
        <v>174</v>
      </c>
      <c r="D22" s="1631" t="s">
        <v>211</v>
      </c>
      <c r="E22" s="1290">
        <v>20.356745607467207</v>
      </c>
      <c r="F22" s="1291">
        <v>22.147632645888081</v>
      </c>
      <c r="G22" s="1291">
        <v>20.558329564894983</v>
      </c>
      <c r="H22" s="1291">
        <v>21.990275266736262</v>
      </c>
      <c r="I22" s="1291">
        <v>21.349060548897434</v>
      </c>
      <c r="J22" s="1291">
        <v>21.453529579245313</v>
      </c>
      <c r="K22" s="1291">
        <v>21.581815748487276</v>
      </c>
      <c r="L22" s="1291">
        <v>21.641653639548462</v>
      </c>
      <c r="M22" s="1291">
        <v>23.095251019070105</v>
      </c>
      <c r="N22" s="1291">
        <v>20.776051422382494</v>
      </c>
      <c r="O22" s="1291">
        <v>21.60270339279468</v>
      </c>
      <c r="P22" s="1285">
        <v>21.202756440990765</v>
      </c>
      <c r="Q22" s="1286">
        <v>21.426681844454137</v>
      </c>
      <c r="R22" s="2"/>
    </row>
    <row r="23" spans="1:20" ht="18.75" customHeight="1">
      <c r="A23" s="2"/>
      <c r="B23" s="1292"/>
      <c r="C23" s="1299"/>
      <c r="D23" s="1631" t="s">
        <v>212</v>
      </c>
      <c r="E23" s="1290">
        <v>22.295855609217906</v>
      </c>
      <c r="F23" s="1291">
        <v>23.040168259113806</v>
      </c>
      <c r="G23" s="1291">
        <v>21.821216652378368</v>
      </c>
      <c r="H23" s="1291">
        <v>23.658128376282111</v>
      </c>
      <c r="I23" s="1291">
        <v>22.875144166166507</v>
      </c>
      <c r="J23" s="1291">
        <v>23.121628008961402</v>
      </c>
      <c r="K23" s="1291">
        <v>22.282496309565992</v>
      </c>
      <c r="L23" s="1291">
        <v>21.809688796244128</v>
      </c>
      <c r="M23" s="1291">
        <v>21.396156201040725</v>
      </c>
      <c r="N23" s="1291">
        <v>21.569427277183635</v>
      </c>
      <c r="O23" s="1291">
        <v>21.16035278735923</v>
      </c>
      <c r="P23" s="1285">
        <v>21.469475827761165</v>
      </c>
      <c r="Q23" s="1286">
        <v>22.201344939050205</v>
      </c>
      <c r="R23" s="2"/>
    </row>
    <row r="24" spans="1:20" ht="18.75" customHeight="1">
      <c r="A24" s="2"/>
      <c r="B24" s="1292"/>
      <c r="C24" s="1299"/>
      <c r="D24" s="1631" t="s">
        <v>213</v>
      </c>
      <c r="E24" s="1290">
        <v>24.742476928702214</v>
      </c>
      <c r="F24" s="1291">
        <v>24.859994287860403</v>
      </c>
      <c r="G24" s="1291">
        <v>21.897434546781152</v>
      </c>
      <c r="H24" s="1291">
        <v>24.315161395443361</v>
      </c>
      <c r="I24" s="1291">
        <v>24.053312826252945</v>
      </c>
      <c r="J24" s="1291">
        <v>25.359726645333506</v>
      </c>
      <c r="K24" s="1291">
        <v>24.715415671709586</v>
      </c>
      <c r="L24" s="1291">
        <v>24.398518826973469</v>
      </c>
      <c r="M24" s="1291">
        <v>23.005077993156331</v>
      </c>
      <c r="N24" s="1291">
        <v>22.900361617685398</v>
      </c>
      <c r="O24" s="1291">
        <v>22.950642286568993</v>
      </c>
      <c r="P24" s="1285">
        <v>22.380972074076972</v>
      </c>
      <c r="Q24" s="1286">
        <v>23.694430481903304</v>
      </c>
      <c r="R24" s="2"/>
    </row>
    <row r="25" spans="1:20" ht="18.75" customHeight="1">
      <c r="A25" s="2"/>
      <c r="B25" s="1292"/>
      <c r="C25" s="1299"/>
      <c r="D25" s="1631" t="s">
        <v>214</v>
      </c>
      <c r="E25" s="1290">
        <v>23.948459503810803</v>
      </c>
      <c r="F25" s="1291">
        <v>24.702415863570845</v>
      </c>
      <c r="G25" s="1291">
        <v>24.307847215504175</v>
      </c>
      <c r="H25" s="1291">
        <v>25.375351048961218</v>
      </c>
      <c r="I25" s="1291">
        <v>24.46200933728457</v>
      </c>
      <c r="J25" s="1291">
        <v>23.739597019743325</v>
      </c>
      <c r="K25" s="1291">
        <v>21.681456862892695</v>
      </c>
      <c r="L25" s="1291">
        <v>22.479716818214161</v>
      </c>
      <c r="M25" s="1291">
        <v>21.470782166415013</v>
      </c>
      <c r="N25" s="1291">
        <v>22.490889290740196</v>
      </c>
      <c r="O25" s="1291">
        <v>22.942840351742749</v>
      </c>
      <c r="P25" s="1285">
        <v>22.661817179565997</v>
      </c>
      <c r="Q25" s="1286">
        <v>23.351858030199601</v>
      </c>
      <c r="R25" s="2"/>
    </row>
    <row r="26" spans="1:20" ht="18.75" customHeight="1">
      <c r="A26" s="2"/>
      <c r="B26" s="1292"/>
      <c r="C26" s="1299"/>
      <c r="D26" s="1631" t="s">
        <v>285</v>
      </c>
      <c r="E26" s="1290">
        <v>21.320849689620296</v>
      </c>
      <c r="F26" s="1291">
        <v>21.189274299325177</v>
      </c>
      <c r="G26" s="1291">
        <v>20.715256874515834</v>
      </c>
      <c r="H26" s="1291">
        <v>20.833031539587829</v>
      </c>
      <c r="I26" s="1291">
        <v>20.203334131287978</v>
      </c>
      <c r="J26" s="1291">
        <v>19.418815310325044</v>
      </c>
      <c r="K26" s="1291">
        <v>19.720287934282787</v>
      </c>
      <c r="L26" s="1291">
        <v>19.409197544735704</v>
      </c>
      <c r="M26" s="1291">
        <v>19.276527795001225</v>
      </c>
      <c r="N26" s="1291">
        <v>19.815496893406884</v>
      </c>
      <c r="O26" s="1291">
        <v>19.99422105666525</v>
      </c>
      <c r="P26" s="1285">
        <v>20.62689761272981</v>
      </c>
      <c r="Q26" s="1286">
        <v>20.216936131713005</v>
      </c>
      <c r="R26" s="2"/>
    </row>
    <row r="27" spans="1:20" ht="18.75" customHeight="1">
      <c r="A27" s="2"/>
      <c r="B27" s="1292"/>
      <c r="C27" s="1299"/>
      <c r="D27" s="1631" t="s">
        <v>286</v>
      </c>
      <c r="E27" s="1290">
        <v>21.684218543958217</v>
      </c>
      <c r="F27" s="1291">
        <v>21.764006816817517</v>
      </c>
      <c r="G27" s="1291">
        <v>21.284296040352924</v>
      </c>
      <c r="H27" s="1291">
        <v>21.292405804242858</v>
      </c>
      <c r="I27" s="1291">
        <v>20.703616808483439</v>
      </c>
      <c r="J27" s="1291">
        <v>19.94007211036952</v>
      </c>
      <c r="K27" s="1291">
        <v>19.894093532227181</v>
      </c>
      <c r="L27" s="1291">
        <v>19.640093284567399</v>
      </c>
      <c r="M27" s="1291">
        <v>19.703447886292679</v>
      </c>
      <c r="N27" s="1291">
        <v>20.299341484915562</v>
      </c>
      <c r="O27" s="1291">
        <v>20.090148198861208</v>
      </c>
      <c r="P27" s="1285">
        <v>20.516112774506698</v>
      </c>
      <c r="Q27" s="1286">
        <v>20.594703136506311</v>
      </c>
      <c r="R27" s="2"/>
    </row>
    <row r="28" spans="1:20" ht="18.75" customHeight="1">
      <c r="A28" s="2"/>
      <c r="B28" s="1292"/>
      <c r="C28" s="1299"/>
      <c r="D28" s="1631" t="s">
        <v>312</v>
      </c>
      <c r="E28" s="1290">
        <v>21.571750583511118</v>
      </c>
      <c r="F28" s="1291">
        <v>21.346837353749873</v>
      </c>
      <c r="G28" s="1291">
        <v>20.969378687750584</v>
      </c>
      <c r="H28" s="1291">
        <v>21.015660519856343</v>
      </c>
      <c r="I28" s="1291">
        <v>20.191758400695413</v>
      </c>
      <c r="J28" s="1291">
        <v>19.495031838651599</v>
      </c>
      <c r="K28" s="1291">
        <v>19.449244706690202</v>
      </c>
      <c r="L28" s="1291">
        <v>19.357914948444709</v>
      </c>
      <c r="M28" s="1291">
        <v>19.323317058822205</v>
      </c>
      <c r="N28" s="1291">
        <v>19.934109996175035</v>
      </c>
      <c r="O28" s="1291">
        <v>20.774418019413719</v>
      </c>
      <c r="P28" s="1285">
        <v>20.780843917973748</v>
      </c>
      <c r="Q28" s="1286">
        <v>20.305804612045652</v>
      </c>
      <c r="R28" s="2"/>
    </row>
    <row r="29" spans="1:20" ht="18.75" customHeight="1">
      <c r="A29" s="2"/>
      <c r="B29" s="1292"/>
      <c r="C29" s="8"/>
      <c r="D29" s="1289" t="s">
        <v>314</v>
      </c>
      <c r="E29" s="1290">
        <v>13.575307316503167</v>
      </c>
      <c r="F29" s="1291">
        <v>14.217094893490039</v>
      </c>
      <c r="G29" s="1291">
        <v>13.43557564985414</v>
      </c>
      <c r="H29" s="1291">
        <v>13.245157379135875</v>
      </c>
      <c r="I29" s="1291">
        <v>12.798146497154622</v>
      </c>
      <c r="J29" s="1291">
        <v>12.297549534820352</v>
      </c>
      <c r="K29" s="1291">
        <v>13.113255947486731</v>
      </c>
      <c r="L29" s="1291">
        <v>12.111177176084091</v>
      </c>
      <c r="M29" s="1291">
        <v>11.976144788111935</v>
      </c>
      <c r="N29" s="1291">
        <v>12.777915329098054</v>
      </c>
      <c r="O29" s="1291">
        <v>13.701148088155028</v>
      </c>
      <c r="P29" s="1285">
        <v>12.954542861324521</v>
      </c>
      <c r="Q29" s="1286">
        <v>13.08345438711371</v>
      </c>
      <c r="R29" s="2"/>
    </row>
    <row r="30" spans="1:20" ht="18.75" customHeight="1">
      <c r="A30" s="2"/>
      <c r="B30" s="1292"/>
      <c r="C30" s="1280"/>
      <c r="D30" s="1631" t="s">
        <v>317</v>
      </c>
      <c r="E30" s="1290">
        <v>0.29361024037759048</v>
      </c>
      <c r="F30" s="1291">
        <v>0.30488008284125528</v>
      </c>
      <c r="G30" s="1291">
        <v>0.40200398530797699</v>
      </c>
      <c r="H30" s="1291">
        <v>0.33401296181621326</v>
      </c>
      <c r="I30" s="1291">
        <v>0.31945427573559459</v>
      </c>
      <c r="J30" s="1291">
        <v>0.36097764472856453</v>
      </c>
      <c r="K30" s="1291">
        <v>0.43351148666785966</v>
      </c>
      <c r="L30" s="1291">
        <v>0.38055632220929547</v>
      </c>
      <c r="M30" s="1291">
        <v>0.3809598123136847</v>
      </c>
      <c r="N30" s="1291">
        <v>0.47258746749707381</v>
      </c>
      <c r="O30" s="1291">
        <v>0.46231705292755326</v>
      </c>
      <c r="P30" s="1285">
        <v>0.71977557800927428</v>
      </c>
      <c r="Q30" s="1286">
        <v>0.40648372313376208</v>
      </c>
      <c r="R30" s="2"/>
    </row>
    <row r="31" spans="1:20" ht="18.75" customHeight="1">
      <c r="A31" s="2"/>
      <c r="B31" s="1295"/>
      <c r="C31" s="1872" t="s">
        <v>320</v>
      </c>
      <c r="D31" s="1873"/>
      <c r="E31" s="1296">
        <v>21.450999202744413</v>
      </c>
      <c r="F31" s="1297">
        <v>21.506089680130966</v>
      </c>
      <c r="G31" s="1297">
        <v>20.992547249798051</v>
      </c>
      <c r="H31" s="1297">
        <v>21.081281703146789</v>
      </c>
      <c r="I31" s="1297">
        <v>20.4620723237372</v>
      </c>
      <c r="J31" s="1297">
        <v>19.739259711579074</v>
      </c>
      <c r="K31" s="1297">
        <v>19.749158475085149</v>
      </c>
      <c r="L31" s="1297">
        <v>19.496317603233958</v>
      </c>
      <c r="M31" s="1297">
        <v>19.490227658259009</v>
      </c>
      <c r="N31" s="1297">
        <v>20.022104314949054</v>
      </c>
      <c r="O31" s="1297">
        <v>19.955894805812758</v>
      </c>
      <c r="P31" s="1298">
        <v>20.352656520076941</v>
      </c>
      <c r="Q31" s="402">
        <v>20.374566767125621</v>
      </c>
      <c r="R31" s="2"/>
    </row>
    <row r="32" spans="1:20" ht="18.75" customHeight="1">
      <c r="A32" s="2"/>
      <c r="B32" s="1292">
        <v>4</v>
      </c>
      <c r="C32" s="1299" t="s">
        <v>4</v>
      </c>
      <c r="D32" s="1631" t="s">
        <v>211</v>
      </c>
      <c r="E32" s="1290">
        <v>24.962797089522006</v>
      </c>
      <c r="F32" s="1291">
        <v>25.90751417488525</v>
      </c>
      <c r="G32" s="1291">
        <v>24.293720770466432</v>
      </c>
      <c r="H32" s="1291">
        <v>25.641504388843288</v>
      </c>
      <c r="I32" s="1291">
        <v>23.731415353836823</v>
      </c>
      <c r="J32" s="1291">
        <v>24.595813702689792</v>
      </c>
      <c r="K32" s="1291">
        <v>24.307570386249779</v>
      </c>
      <c r="L32" s="1291">
        <v>23.858373725705214</v>
      </c>
      <c r="M32" s="1291">
        <v>22.759509396807722</v>
      </c>
      <c r="N32" s="1291">
        <v>22.806284387497467</v>
      </c>
      <c r="O32" s="1291">
        <v>24.746510297482846</v>
      </c>
      <c r="P32" s="1285">
        <v>24.451958803273733</v>
      </c>
      <c r="Q32" s="1286">
        <v>24.27459796358422</v>
      </c>
      <c r="R32" s="2"/>
    </row>
    <row r="33" spans="1:18" ht="18.75" customHeight="1">
      <c r="A33" s="2"/>
      <c r="B33" s="1292"/>
      <c r="C33" s="1300"/>
      <c r="D33" s="1631" t="s">
        <v>212</v>
      </c>
      <c r="E33" s="1290">
        <v>21.946663875202876</v>
      </c>
      <c r="F33" s="1291">
        <v>23.424736751015342</v>
      </c>
      <c r="G33" s="1291">
        <v>22.36163228993372</v>
      </c>
      <c r="H33" s="1291">
        <v>23.012413340112786</v>
      </c>
      <c r="I33" s="1291">
        <v>20.771499149447429</v>
      </c>
      <c r="J33" s="1291">
        <v>21.130683557506977</v>
      </c>
      <c r="K33" s="1291">
        <v>21.382957629234326</v>
      </c>
      <c r="L33" s="1291">
        <v>20.657283043468119</v>
      </c>
      <c r="M33" s="1291">
        <v>20.414761919913399</v>
      </c>
      <c r="N33" s="1291">
        <v>20.933729270383047</v>
      </c>
      <c r="O33" s="1291">
        <v>22.500376644910492</v>
      </c>
      <c r="P33" s="1285">
        <v>21.226964300258366</v>
      </c>
      <c r="Q33" s="1286">
        <v>21.609782009247681</v>
      </c>
      <c r="R33" s="2"/>
    </row>
    <row r="34" spans="1:18" ht="18.75" customHeight="1">
      <c r="A34" s="2"/>
      <c r="B34" s="1292"/>
      <c r="C34" s="1300"/>
      <c r="D34" s="1631" t="s">
        <v>213</v>
      </c>
      <c r="E34" s="1290">
        <v>20.190142507227876</v>
      </c>
      <c r="F34" s="1291">
        <v>24.548392381621387</v>
      </c>
      <c r="G34" s="1291">
        <v>15.198258293564507</v>
      </c>
      <c r="H34" s="1291">
        <v>15.357195212299066</v>
      </c>
      <c r="I34" s="1291">
        <v>14.857782979068229</v>
      </c>
      <c r="J34" s="1291">
        <v>16.499609587745297</v>
      </c>
      <c r="K34" s="1291">
        <v>7.7962442901865119</v>
      </c>
      <c r="L34" s="1291">
        <v>14.032301724958861</v>
      </c>
      <c r="M34" s="1291">
        <v>17.218470923474403</v>
      </c>
      <c r="N34" s="1291">
        <v>17.012715357715617</v>
      </c>
      <c r="O34" s="1291">
        <v>17.579544306479796</v>
      </c>
      <c r="P34" s="1285">
        <v>16.319070719963044</v>
      </c>
      <c r="Q34" s="1286">
        <v>16.27744440024788</v>
      </c>
      <c r="R34" s="2"/>
    </row>
    <row r="35" spans="1:18" ht="18.75" customHeight="1">
      <c r="A35" s="2"/>
      <c r="B35" s="1292"/>
      <c r="C35" s="1300"/>
      <c r="D35" s="1631" t="s">
        <v>214</v>
      </c>
      <c r="E35" s="1290">
        <v>24.790977371502301</v>
      </c>
      <c r="F35" s="1291">
        <v>25.805938510518622</v>
      </c>
      <c r="G35" s="1291">
        <v>25.711568623849843</v>
      </c>
      <c r="H35" s="1291">
        <v>26.252513612036505</v>
      </c>
      <c r="I35" s="1291">
        <v>25.936703313531119</v>
      </c>
      <c r="J35" s="1291">
        <v>26.325235474865941</v>
      </c>
      <c r="K35" s="1291">
        <v>22.706118417285417</v>
      </c>
      <c r="L35" s="1291">
        <v>22.777658230065754</v>
      </c>
      <c r="M35" s="1291">
        <v>22.517247484348179</v>
      </c>
      <c r="N35" s="1291">
        <v>24.036355505323794</v>
      </c>
      <c r="O35" s="1291">
        <v>22.649569677534217</v>
      </c>
      <c r="P35" s="1285">
        <v>23.692635883264558</v>
      </c>
      <c r="Q35" s="1286">
        <v>24.440420611201297</v>
      </c>
      <c r="R35" s="2"/>
    </row>
    <row r="36" spans="1:18" ht="18.75" customHeight="1">
      <c r="A36" s="2"/>
      <c r="B36" s="1292"/>
      <c r="C36" s="1300"/>
      <c r="D36" s="1631" t="s">
        <v>285</v>
      </c>
      <c r="E36" s="1290">
        <v>25.822050305681138</v>
      </c>
      <c r="F36" s="1291">
        <v>26.008073913709257</v>
      </c>
      <c r="G36" s="1291">
        <v>25.545600272567192</v>
      </c>
      <c r="H36" s="1291">
        <v>26.147553064333131</v>
      </c>
      <c r="I36" s="1291">
        <v>24.4065265819718</v>
      </c>
      <c r="J36" s="1291">
        <v>24.096147525948599</v>
      </c>
      <c r="K36" s="1291">
        <v>24.317290151719458</v>
      </c>
      <c r="L36" s="1291">
        <v>23.967574481585533</v>
      </c>
      <c r="M36" s="1291">
        <v>23.963292159939211</v>
      </c>
      <c r="N36" s="1291">
        <v>24.398008365947952</v>
      </c>
      <c r="O36" s="1291">
        <v>25.556835865900339</v>
      </c>
      <c r="P36" s="1285">
        <v>25.230224585008962</v>
      </c>
      <c r="Q36" s="1286">
        <v>24.934060750567994</v>
      </c>
      <c r="R36" s="2"/>
    </row>
    <row r="37" spans="1:18" ht="18.75" customHeight="1">
      <c r="A37" s="2"/>
      <c r="B37" s="1292"/>
      <c r="C37" s="1300"/>
      <c r="D37" s="1631" t="s">
        <v>286</v>
      </c>
      <c r="E37" s="1290">
        <v>22.032279478418026</v>
      </c>
      <c r="F37" s="1291">
        <v>22.064511590108516</v>
      </c>
      <c r="G37" s="1291">
        <v>21.762618682461099</v>
      </c>
      <c r="H37" s="1291">
        <v>22.137612539777237</v>
      </c>
      <c r="I37" s="1291">
        <v>21.957303223022969</v>
      </c>
      <c r="J37" s="1291">
        <v>21.477256316977481</v>
      </c>
      <c r="K37" s="1291">
        <v>21.231571331503226</v>
      </c>
      <c r="L37" s="1291">
        <v>20.401796169966886</v>
      </c>
      <c r="M37" s="1291">
        <v>20.396725887875554</v>
      </c>
      <c r="N37" s="1291">
        <v>20.931314585686085</v>
      </c>
      <c r="O37" s="1291">
        <v>20.916087844344041</v>
      </c>
      <c r="P37" s="1285">
        <v>20.782526717741014</v>
      </c>
      <c r="Q37" s="1286">
        <v>21.325882330271035</v>
      </c>
      <c r="R37" s="2"/>
    </row>
    <row r="38" spans="1:18" ht="18.75" customHeight="1">
      <c r="A38" s="2"/>
      <c r="B38" s="1292"/>
      <c r="C38" s="1300"/>
      <c r="D38" s="1631" t="s">
        <v>312</v>
      </c>
      <c r="E38" s="1290">
        <v>18.310684926771902</v>
      </c>
      <c r="F38" s="1291">
        <v>17.217876766989129</v>
      </c>
      <c r="G38" s="1291">
        <v>16.86317497505912</v>
      </c>
      <c r="H38" s="1291">
        <v>17.785658677980077</v>
      </c>
      <c r="I38" s="1291">
        <v>17.273047354543653</v>
      </c>
      <c r="J38" s="1291">
        <v>16.658298579855174</v>
      </c>
      <c r="K38" s="1291">
        <v>17.41581311864255</v>
      </c>
      <c r="L38" s="1291">
        <v>17.095962490584569</v>
      </c>
      <c r="M38" s="1291">
        <v>17.562943088363877</v>
      </c>
      <c r="N38" s="1291">
        <v>18.395208172398494</v>
      </c>
      <c r="O38" s="1291">
        <v>18.613594163392975</v>
      </c>
      <c r="P38" s="1285">
        <v>18.185735688553134</v>
      </c>
      <c r="Q38" s="1286">
        <v>17.613939916199666</v>
      </c>
      <c r="R38" s="2"/>
    </row>
    <row r="39" spans="1:18" ht="18.75" customHeight="1">
      <c r="A39" s="2"/>
      <c r="B39" s="1292"/>
      <c r="C39" s="1300"/>
      <c r="D39" s="1631" t="s">
        <v>314</v>
      </c>
      <c r="E39" s="1290">
        <v>17.012956815539432</v>
      </c>
      <c r="F39" s="1291">
        <v>16.721396348347273</v>
      </c>
      <c r="G39" s="1291">
        <v>16.591486561414918</v>
      </c>
      <c r="H39" s="1291">
        <v>16.965141818620676</v>
      </c>
      <c r="I39" s="1291">
        <v>16.16606197597212</v>
      </c>
      <c r="J39" s="1291">
        <v>15.675396808162262</v>
      </c>
      <c r="K39" s="1291">
        <v>15.939779909152969</v>
      </c>
      <c r="L39" s="1291">
        <v>15.591635869427435</v>
      </c>
      <c r="M39" s="1291">
        <v>15.627870635205635</v>
      </c>
      <c r="N39" s="1291">
        <v>16.467029260586241</v>
      </c>
      <c r="O39" s="1291">
        <v>14.884949182250679</v>
      </c>
      <c r="P39" s="1285">
        <v>14.947440599208747</v>
      </c>
      <c r="Q39" s="1286">
        <v>16.063184506533268</v>
      </c>
      <c r="R39" s="2"/>
    </row>
    <row r="40" spans="1:18" ht="18.75" customHeight="1">
      <c r="A40" s="2"/>
      <c r="B40" s="1292"/>
      <c r="C40" s="1300"/>
      <c r="D40" s="1631" t="s">
        <v>317</v>
      </c>
      <c r="E40" s="1290">
        <v>22.514424009008536</v>
      </c>
      <c r="F40" s="1291">
        <v>22.422100513972623</v>
      </c>
      <c r="G40" s="1291">
        <v>22.46357699775033</v>
      </c>
      <c r="H40" s="1291">
        <v>22.972914776484352</v>
      </c>
      <c r="I40" s="1291">
        <v>21.291935952235356</v>
      </c>
      <c r="J40" s="1291">
        <v>21.113121525680693</v>
      </c>
      <c r="K40" s="1291">
        <v>21.88944507956268</v>
      </c>
      <c r="L40" s="1291">
        <v>21.167810169774537</v>
      </c>
      <c r="M40" s="1291">
        <v>21.355026452169319</v>
      </c>
      <c r="N40" s="1291">
        <v>21.77737413534577</v>
      </c>
      <c r="O40" s="1291">
        <v>22.357003262126778</v>
      </c>
      <c r="P40" s="1285">
        <v>22.214778372359184</v>
      </c>
      <c r="Q40" s="1286">
        <v>21.961736262778832</v>
      </c>
      <c r="R40" s="2"/>
    </row>
    <row r="41" spans="1:18" ht="18.75" customHeight="1">
      <c r="A41" s="2"/>
      <c r="B41" s="1292"/>
      <c r="C41" s="8"/>
      <c r="D41" s="1289" t="s">
        <v>318</v>
      </c>
      <c r="E41" s="1290">
        <v>36.647697319751899</v>
      </c>
      <c r="F41" s="1291">
        <v>36.019756980575792</v>
      </c>
      <c r="G41" s="1291">
        <v>35.168699518107978</v>
      </c>
      <c r="H41" s="1291">
        <v>35.233550450563349</v>
      </c>
      <c r="I41" s="1291">
        <v>35.370819723707918</v>
      </c>
      <c r="J41" s="1291">
        <v>34.144875759470793</v>
      </c>
      <c r="K41" s="1291">
        <v>34.342073601451816</v>
      </c>
      <c r="L41" s="1291">
        <v>31.182914194811833</v>
      </c>
      <c r="M41" s="1291">
        <v>30.81659124020603</v>
      </c>
      <c r="N41" s="1291">
        <v>33.135057070386807</v>
      </c>
      <c r="O41" s="1291">
        <v>35.197539089290139</v>
      </c>
      <c r="P41" s="1285">
        <v>34.753952556638026</v>
      </c>
      <c r="Q41" s="1286">
        <v>34.227790606965307</v>
      </c>
      <c r="R41" s="2"/>
    </row>
    <row r="42" spans="1:18" ht="18.75" customHeight="1">
      <c r="A42" s="2"/>
      <c r="B42" s="1295"/>
      <c r="C42" s="1872" t="s">
        <v>320</v>
      </c>
      <c r="D42" s="1873"/>
      <c r="E42" s="1296">
        <v>22.582143091585383</v>
      </c>
      <c r="F42" s="1297">
        <v>22.623605852880196</v>
      </c>
      <c r="G42" s="1297">
        <v>22.205975557809651</v>
      </c>
      <c r="H42" s="1297">
        <v>22.688720882648241</v>
      </c>
      <c r="I42" s="1297">
        <v>22.094449953203959</v>
      </c>
      <c r="J42" s="1297">
        <v>21.674764974993863</v>
      </c>
      <c r="K42" s="1297">
        <v>21.56597533834573</v>
      </c>
      <c r="L42" s="1297">
        <v>20.943789839503133</v>
      </c>
      <c r="M42" s="1297">
        <v>20.979408314920935</v>
      </c>
      <c r="N42" s="1297">
        <v>21.506611048521378</v>
      </c>
      <c r="O42" s="1297">
        <v>21.815346371737423</v>
      </c>
      <c r="P42" s="1298">
        <v>21.561631527260971</v>
      </c>
      <c r="Q42" s="402">
        <v>21.839684369414545</v>
      </c>
      <c r="R42" s="2"/>
    </row>
    <row r="43" spans="1:18" ht="18.75" customHeight="1">
      <c r="A43" s="2"/>
      <c r="B43" s="1292">
        <v>5</v>
      </c>
      <c r="C43" s="1299" t="s">
        <v>6</v>
      </c>
      <c r="D43" s="1631" t="s">
        <v>213</v>
      </c>
      <c r="E43" s="1290">
        <v>29.549058349438713</v>
      </c>
      <c r="F43" s="1291">
        <v>27.419912414161768</v>
      </c>
      <c r="G43" s="1291">
        <v>46.263987232791564</v>
      </c>
      <c r="H43" s="1291">
        <v>29.420195637832933</v>
      </c>
      <c r="I43" s="1291">
        <v>31.868729271727773</v>
      </c>
      <c r="J43" s="1291">
        <v>32.614109060656482</v>
      </c>
      <c r="K43" s="1291">
        <v>30.414444866739512</v>
      </c>
      <c r="L43" s="1291">
        <v>31.076476718240439</v>
      </c>
      <c r="M43" s="1291">
        <v>29.572367642222957</v>
      </c>
      <c r="N43" s="1291">
        <v>28.074861524962067</v>
      </c>
      <c r="O43" s="1291">
        <v>28.691627169443091</v>
      </c>
      <c r="P43" s="1285">
        <v>31.367122156465662</v>
      </c>
      <c r="Q43" s="1286">
        <v>31.259206795628113</v>
      </c>
      <c r="R43" s="2"/>
    </row>
    <row r="44" spans="1:18" ht="18.75" customHeight="1">
      <c r="A44" s="2"/>
      <c r="B44" s="1292"/>
      <c r="C44" s="1301"/>
      <c r="D44" s="1631" t="s">
        <v>286</v>
      </c>
      <c r="E44" s="1290">
        <v>22.251035398453897</v>
      </c>
      <c r="F44" s="1291">
        <v>22.15350324346587</v>
      </c>
      <c r="G44" s="1291">
        <v>21.827282165823963</v>
      </c>
      <c r="H44" s="1291">
        <v>21.863841919527609</v>
      </c>
      <c r="I44" s="1291">
        <v>21.898617402622715</v>
      </c>
      <c r="J44" s="1291">
        <v>21.218350295358018</v>
      </c>
      <c r="K44" s="1291">
        <v>21.12492210115466</v>
      </c>
      <c r="L44" s="1291">
        <v>20.978542923740719</v>
      </c>
      <c r="M44" s="1291">
        <v>18.303706862769324</v>
      </c>
      <c r="N44" s="1291">
        <v>18.808929014737451</v>
      </c>
      <c r="O44" s="1291">
        <v>16.181385773805584</v>
      </c>
      <c r="P44" s="1285">
        <v>16.09541802109873</v>
      </c>
      <c r="Q44" s="1286">
        <v>20.093430289557269</v>
      </c>
      <c r="R44" s="2"/>
    </row>
    <row r="45" spans="1:18" ht="18.75" customHeight="1">
      <c r="A45" s="2"/>
      <c r="B45" s="1292"/>
      <c r="C45" s="1301"/>
      <c r="D45" s="1631" t="s">
        <v>312</v>
      </c>
      <c r="E45" s="1290">
        <v>23.555671756902669</v>
      </c>
      <c r="F45" s="1291">
        <v>24.191354901483823</v>
      </c>
      <c r="G45" s="1291">
        <v>24.685320595391438</v>
      </c>
      <c r="H45" s="1291">
        <v>22.001452005282548</v>
      </c>
      <c r="I45" s="1291">
        <v>24.765518778810552</v>
      </c>
      <c r="J45" s="1291">
        <v>22.445092585418767</v>
      </c>
      <c r="K45" s="1291">
        <v>23.402605899312483</v>
      </c>
      <c r="L45" s="1291">
        <v>26.824827333918641</v>
      </c>
      <c r="M45" s="1291">
        <v>23.115335918176349</v>
      </c>
      <c r="N45" s="1291">
        <v>22.131119161599173</v>
      </c>
      <c r="O45" s="1291">
        <v>25.621617237869021</v>
      </c>
      <c r="P45" s="1285">
        <v>25.454857565170656</v>
      </c>
      <c r="Q45" s="1286">
        <v>24.00860840203315</v>
      </c>
      <c r="R45" s="2"/>
    </row>
    <row r="46" spans="1:18" ht="18.75" customHeight="1">
      <c r="A46" s="2"/>
      <c r="B46" s="1295"/>
      <c r="C46" s="1872" t="s">
        <v>320</v>
      </c>
      <c r="D46" s="1873"/>
      <c r="E46" s="1296">
        <v>22.589227485577194</v>
      </c>
      <c r="F46" s="1297">
        <v>22.452793709919781</v>
      </c>
      <c r="G46" s="1297">
        <v>22.710631359890947</v>
      </c>
      <c r="H46" s="1297">
        <v>22.117846963755071</v>
      </c>
      <c r="I46" s="1297">
        <v>22.304982522737905</v>
      </c>
      <c r="J46" s="1297">
        <v>21.589888306098235</v>
      </c>
      <c r="K46" s="1297">
        <v>21.531870995339425</v>
      </c>
      <c r="L46" s="1297">
        <v>21.478950048044954</v>
      </c>
      <c r="M46" s="1297">
        <v>18.872406006475021</v>
      </c>
      <c r="N46" s="1297">
        <v>19.289154487250837</v>
      </c>
      <c r="O46" s="1297">
        <v>17.003746200767061</v>
      </c>
      <c r="P46" s="1298">
        <v>17.013344436199333</v>
      </c>
      <c r="Q46" s="402">
        <v>20.628089492049508</v>
      </c>
      <c r="R46" s="2"/>
    </row>
    <row r="47" spans="1:18" ht="18.75" customHeight="1">
      <c r="A47" s="2"/>
      <c r="B47" s="1292">
        <v>6</v>
      </c>
      <c r="C47" s="1282" t="s">
        <v>8</v>
      </c>
      <c r="D47" s="1631" t="s">
        <v>211</v>
      </c>
      <c r="E47" s="1290">
        <v>33.132349304482226</v>
      </c>
      <c r="F47" s="1291">
        <v>30.605039254170748</v>
      </c>
      <c r="G47" s="1291">
        <v>32.835165595650011</v>
      </c>
      <c r="H47" s="1291">
        <v>30.016165990076694</v>
      </c>
      <c r="I47" s="1291">
        <v>21.829418607356395</v>
      </c>
      <c r="J47" s="1291">
        <v>26.065833685297299</v>
      </c>
      <c r="K47" s="1291">
        <v>26.660428662319067</v>
      </c>
      <c r="L47" s="1291">
        <v>24.495787168676664</v>
      </c>
      <c r="M47" s="1291">
        <v>25.269014833233307</v>
      </c>
      <c r="N47" s="1291">
        <v>24.545070756581548</v>
      </c>
      <c r="O47" s="1291">
        <v>25.148911084998041</v>
      </c>
      <c r="P47" s="1285">
        <v>24.40742638221154</v>
      </c>
      <c r="Q47" s="1286">
        <v>25.30270107267479</v>
      </c>
      <c r="R47" s="2"/>
    </row>
    <row r="48" spans="1:18" ht="18.75" customHeight="1">
      <c r="A48" s="2"/>
      <c r="B48" s="1292"/>
      <c r="C48" s="1299"/>
      <c r="D48" s="1631" t="s">
        <v>212</v>
      </c>
      <c r="E48" s="1290">
        <v>16.985203201866344</v>
      </c>
      <c r="F48" s="1291">
        <v>17.093016398283741</v>
      </c>
      <c r="G48" s="1291">
        <v>17.522548926575119</v>
      </c>
      <c r="H48" s="1291">
        <v>15.312937658621403</v>
      </c>
      <c r="I48" s="1291">
        <v>16.917012348687948</v>
      </c>
      <c r="J48" s="1291">
        <v>16.178404042246726</v>
      </c>
      <c r="K48" s="1291">
        <v>15.99599804216253</v>
      </c>
      <c r="L48" s="1291">
        <v>15.819248969229886</v>
      </c>
      <c r="M48" s="1291">
        <v>15.618156153480811</v>
      </c>
      <c r="N48" s="1291">
        <v>16.548175269328944</v>
      </c>
      <c r="O48" s="1291">
        <v>17.027328741048493</v>
      </c>
      <c r="P48" s="1285">
        <v>17.885474626542674</v>
      </c>
      <c r="Q48" s="1286">
        <v>16.539194857961697</v>
      </c>
      <c r="R48" s="2"/>
    </row>
    <row r="49" spans="1:18" ht="18.75" customHeight="1">
      <c r="A49" s="2"/>
      <c r="B49" s="1292"/>
      <c r="C49" s="1299"/>
      <c r="D49" s="1631" t="s">
        <v>213</v>
      </c>
      <c r="E49" s="1311">
        <v>20.117754823939016</v>
      </c>
      <c r="F49" s="1291">
        <v>34.376904942845712</v>
      </c>
      <c r="G49" s="1291">
        <v>35.486683943324145</v>
      </c>
      <c r="H49" s="1291">
        <v>33.835992144189746</v>
      </c>
      <c r="I49" s="1291">
        <v>33.59098420638891</v>
      </c>
      <c r="J49" s="1291">
        <v>21.84873534150335</v>
      </c>
      <c r="K49" s="1291">
        <v>21.939846147738272</v>
      </c>
      <c r="L49" s="1291">
        <v>21.396472512315277</v>
      </c>
      <c r="M49" s="1291">
        <v>21.262810186451183</v>
      </c>
      <c r="N49" s="1291">
        <v>21.89238138166791</v>
      </c>
      <c r="O49" s="1291">
        <v>24.991682334151399</v>
      </c>
      <c r="P49" s="1285">
        <v>25.939465366830667</v>
      </c>
      <c r="Q49" s="1286">
        <v>30.325130731788715</v>
      </c>
      <c r="R49" s="2"/>
    </row>
    <row r="50" spans="1:18" ht="18.75" customHeight="1">
      <c r="A50" s="2"/>
      <c r="B50" s="1292"/>
      <c r="C50" s="1299"/>
      <c r="D50" s="1631" t="s">
        <v>214</v>
      </c>
      <c r="E50" s="1290">
        <v>25.511343649911403</v>
      </c>
      <c r="F50" s="1291">
        <v>26.807391429393157</v>
      </c>
      <c r="G50" s="1291">
        <v>25.693611506637183</v>
      </c>
      <c r="H50" s="1291">
        <v>25.859869396584308</v>
      </c>
      <c r="I50" s="1291">
        <v>25.877367015098734</v>
      </c>
      <c r="J50" s="1291">
        <v>25.666306159719177</v>
      </c>
      <c r="K50" s="1291">
        <v>25.771102110211025</v>
      </c>
      <c r="L50" s="1291">
        <v>26.143978441505102</v>
      </c>
      <c r="M50" s="1291">
        <v>25.012918966018006</v>
      </c>
      <c r="N50" s="1291">
        <v>27.902645210924469</v>
      </c>
      <c r="O50" s="1291">
        <v>24.897832544475271</v>
      </c>
      <c r="P50" s="1285">
        <v>27.011776100417762</v>
      </c>
      <c r="Q50" s="1286">
        <v>25.985187855444536</v>
      </c>
      <c r="R50" s="2"/>
    </row>
    <row r="51" spans="1:18" ht="18.75" customHeight="1">
      <c r="A51" s="2"/>
      <c r="B51" s="1292"/>
      <c r="C51" s="1299"/>
      <c r="D51" s="1631" t="s">
        <v>285</v>
      </c>
      <c r="E51" s="1290">
        <v>28.0028093500277</v>
      </c>
      <c r="F51" s="1291">
        <v>28.510003382314864</v>
      </c>
      <c r="G51" s="1291">
        <v>27.598741826848958</v>
      </c>
      <c r="H51" s="1291">
        <v>27.409605559039687</v>
      </c>
      <c r="I51" s="1291">
        <v>27.010593675237988</v>
      </c>
      <c r="J51" s="1291">
        <v>26.525911388723216</v>
      </c>
      <c r="K51" s="1291">
        <v>25.873591981405173</v>
      </c>
      <c r="L51" s="1291">
        <v>25.283660478428597</v>
      </c>
      <c r="M51" s="1291">
        <v>25.799042228678623</v>
      </c>
      <c r="N51" s="1291">
        <v>26.353004160448922</v>
      </c>
      <c r="O51" s="1291">
        <v>27.024978963240915</v>
      </c>
      <c r="P51" s="1285">
        <v>27.465322910311073</v>
      </c>
      <c r="Q51" s="1286">
        <v>26.875838168821531</v>
      </c>
      <c r="R51" s="2"/>
    </row>
    <row r="52" spans="1:18" ht="18.75" customHeight="1">
      <c r="A52" s="2"/>
      <c r="B52" s="1292"/>
      <c r="C52" s="1299"/>
      <c r="D52" s="1631" t="s">
        <v>286</v>
      </c>
      <c r="E52" s="1290">
        <v>26.167534209855592</v>
      </c>
      <c r="F52" s="1291">
        <v>26.092603685019157</v>
      </c>
      <c r="G52" s="1291">
        <v>25.979030291208467</v>
      </c>
      <c r="H52" s="1291">
        <v>25.965711462002623</v>
      </c>
      <c r="I52" s="1291">
        <v>25.760220371516311</v>
      </c>
      <c r="J52" s="1291">
        <v>24.882648954642971</v>
      </c>
      <c r="K52" s="1291">
        <v>24.907443073198213</v>
      </c>
      <c r="L52" s="1291">
        <v>23.750129211311801</v>
      </c>
      <c r="M52" s="1291">
        <v>23.550031293725759</v>
      </c>
      <c r="N52" s="1291">
        <v>24.186888453878353</v>
      </c>
      <c r="O52" s="1291">
        <v>23.832438560610591</v>
      </c>
      <c r="P52" s="1285">
        <v>23.759721599769627</v>
      </c>
      <c r="Q52" s="1286">
        <v>24.893258984721786</v>
      </c>
      <c r="R52" s="2"/>
    </row>
    <row r="53" spans="1:18" ht="18.75" customHeight="1">
      <c r="A53" s="2"/>
      <c r="B53" s="1292"/>
      <c r="C53" s="1301"/>
      <c r="D53" s="1631" t="s">
        <v>312</v>
      </c>
      <c r="E53" s="1290">
        <v>16.13120653473932</v>
      </c>
      <c r="F53" s="1291">
        <v>15.413430943075094</v>
      </c>
      <c r="G53" s="1291">
        <v>13.989512479148217</v>
      </c>
      <c r="H53" s="1291">
        <v>15.065288942165845</v>
      </c>
      <c r="I53" s="1291">
        <v>13.646453097809111</v>
      </c>
      <c r="J53" s="1291">
        <v>13.638411863430026</v>
      </c>
      <c r="K53" s="1291">
        <v>12.686860223439087</v>
      </c>
      <c r="L53" s="1291">
        <v>13.650521821824563</v>
      </c>
      <c r="M53" s="1291">
        <v>13.902411940503001</v>
      </c>
      <c r="N53" s="1291">
        <v>14.772671038159785</v>
      </c>
      <c r="O53" s="1291">
        <v>14.12858577257847</v>
      </c>
      <c r="P53" s="1285">
        <v>12.887628161698085</v>
      </c>
      <c r="Q53" s="1286">
        <v>14.118216207361929</v>
      </c>
      <c r="R53" s="2"/>
    </row>
    <row r="54" spans="1:18" ht="18.75" customHeight="1">
      <c r="A54" s="2"/>
      <c r="B54" s="1292"/>
      <c r="C54" s="1301"/>
      <c r="D54" s="1631" t="s">
        <v>313</v>
      </c>
      <c r="E54" s="1290">
        <v>20.636939638222572</v>
      </c>
      <c r="F54" s="1291">
        <v>21.046468058968053</v>
      </c>
      <c r="G54" s="1291">
        <v>20.762952586206897</v>
      </c>
      <c r="H54" s="1291">
        <v>18.152833295989247</v>
      </c>
      <c r="I54" s="1291">
        <v>58.697500000000005</v>
      </c>
      <c r="J54" s="1291">
        <v>49.151999999999994</v>
      </c>
      <c r="K54" s="1291">
        <v>34.686666666666667</v>
      </c>
      <c r="L54" s="1291">
        <v>24.369473684210526</v>
      </c>
      <c r="M54" s="1291">
        <v>43.823333333333338</v>
      </c>
      <c r="N54" s="1291">
        <v>58.902499999999996</v>
      </c>
      <c r="O54" s="1291">
        <v>49.956000000000003</v>
      </c>
      <c r="P54" s="1285">
        <v>59.697500000000005</v>
      </c>
      <c r="Q54" s="1286">
        <v>20.276730796910233</v>
      </c>
      <c r="R54" s="2"/>
    </row>
    <row r="55" spans="1:18" ht="18.75" customHeight="1">
      <c r="A55" s="2"/>
      <c r="B55" s="1292"/>
      <c r="C55" s="1300"/>
      <c r="D55" s="1631" t="s">
        <v>314</v>
      </c>
      <c r="E55" s="1290">
        <v>11.968165494493515</v>
      </c>
      <c r="F55" s="1291">
        <v>11.951502554938561</v>
      </c>
      <c r="G55" s="1291">
        <v>11.414731243549223</v>
      </c>
      <c r="H55" s="1291">
        <v>12.286636196576859</v>
      </c>
      <c r="I55" s="1291">
        <v>12.102232437333365</v>
      </c>
      <c r="J55" s="1291">
        <v>10.555559349038344</v>
      </c>
      <c r="K55" s="1291">
        <v>10.957718191296456</v>
      </c>
      <c r="L55" s="1291">
        <v>10.658788718557094</v>
      </c>
      <c r="M55" s="1291">
        <v>10.985168010230819</v>
      </c>
      <c r="N55" s="1291">
        <v>11.352162069595234</v>
      </c>
      <c r="O55" s="1291">
        <v>12.440894671750648</v>
      </c>
      <c r="P55" s="1285">
        <v>9.6731204887458446</v>
      </c>
      <c r="Q55" s="1286">
        <v>11.362988600785581</v>
      </c>
      <c r="R55" s="2"/>
    </row>
    <row r="56" spans="1:18" ht="18.75" customHeight="1">
      <c r="A56" s="2"/>
      <c r="B56" s="1292"/>
      <c r="C56" s="1300"/>
      <c r="D56" s="1631" t="s">
        <v>317</v>
      </c>
      <c r="E56" s="1290">
        <v>27.174477930571136</v>
      </c>
      <c r="F56" s="1291">
        <v>27.001937890589623</v>
      </c>
      <c r="G56" s="1291">
        <v>26.19544304139648</v>
      </c>
      <c r="H56" s="1291">
        <v>26.38083806541805</v>
      </c>
      <c r="I56" s="1291">
        <v>26.103886867480288</v>
      </c>
      <c r="J56" s="1291">
        <v>26.393778851178126</v>
      </c>
      <c r="K56" s="1291">
        <v>25.268658707662865</v>
      </c>
      <c r="L56" s="1291">
        <v>24.889148018677766</v>
      </c>
      <c r="M56" s="1291">
        <v>26.60693298514073</v>
      </c>
      <c r="N56" s="1291">
        <v>25.799646929609548</v>
      </c>
      <c r="O56" s="1291">
        <v>27.807340429745938</v>
      </c>
      <c r="P56" s="1285">
        <v>27.701737289246978</v>
      </c>
      <c r="Q56" s="1286">
        <v>26.434497765301025</v>
      </c>
      <c r="R56" s="2"/>
    </row>
    <row r="57" spans="1:18" ht="18.75" customHeight="1">
      <c r="A57" s="2"/>
      <c r="B57" s="1295"/>
      <c r="C57" s="1872" t="s">
        <v>320</v>
      </c>
      <c r="D57" s="1873"/>
      <c r="E57" s="1296">
        <v>24.509126435762735</v>
      </c>
      <c r="F57" s="1297">
        <v>24.120932231756708</v>
      </c>
      <c r="G57" s="1297">
        <v>23.460252099838169</v>
      </c>
      <c r="H57" s="1297">
        <v>23.842006431144583</v>
      </c>
      <c r="I57" s="1297">
        <v>23.242888049932372</v>
      </c>
      <c r="J57" s="1297">
        <v>22.620036810944136</v>
      </c>
      <c r="K57" s="1297">
        <v>22.219030804723712</v>
      </c>
      <c r="L57" s="1297">
        <v>21.631660831307805</v>
      </c>
      <c r="M57" s="1297">
        <v>21.74270898319164</v>
      </c>
      <c r="N57" s="1297">
        <v>22.386116645463993</v>
      </c>
      <c r="O57" s="1297">
        <v>22.300356179925437</v>
      </c>
      <c r="P57" s="1298">
        <v>22.022911551520931</v>
      </c>
      <c r="Q57" s="402">
        <v>22.826790847233333</v>
      </c>
      <c r="R57" s="2"/>
    </row>
    <row r="58" spans="1:18" ht="18.75" customHeight="1">
      <c r="A58" s="2"/>
      <c r="B58" s="1292">
        <v>7</v>
      </c>
      <c r="C58" s="1282" t="s">
        <v>10</v>
      </c>
      <c r="D58" s="1631" t="s">
        <v>211</v>
      </c>
      <c r="E58" s="1290">
        <v>28.607585172580684</v>
      </c>
      <c r="F58" s="1291">
        <v>25.589648039443013</v>
      </c>
      <c r="G58" s="1291">
        <v>26.598521656826069</v>
      </c>
      <c r="H58" s="1291">
        <v>25.700446993851934</v>
      </c>
      <c r="I58" s="1291">
        <v>27.53710799571051</v>
      </c>
      <c r="J58" s="1291">
        <v>25.529891719474328</v>
      </c>
      <c r="K58" s="1291">
        <v>25.647887605320062</v>
      </c>
      <c r="L58" s="1291">
        <v>26.939346065763651</v>
      </c>
      <c r="M58" s="1291">
        <v>25.764708629962264</v>
      </c>
      <c r="N58" s="1291">
        <v>27.552872707574295</v>
      </c>
      <c r="O58" s="1291">
        <v>28.88733256657526</v>
      </c>
      <c r="P58" s="1285">
        <v>32.770707386303457</v>
      </c>
      <c r="Q58" s="1286">
        <v>27.249905265941614</v>
      </c>
      <c r="R58" s="2"/>
    </row>
    <row r="59" spans="1:18" ht="18.75" customHeight="1">
      <c r="A59" s="2"/>
      <c r="B59" s="1292"/>
      <c r="C59" s="1299"/>
      <c r="D59" s="1631" t="s">
        <v>212</v>
      </c>
      <c r="E59" s="1290">
        <v>27.069529142525681</v>
      </c>
      <c r="F59" s="1291">
        <v>25.534011465181369</v>
      </c>
      <c r="G59" s="1291">
        <v>28.044725157613879</v>
      </c>
      <c r="H59" s="1291">
        <v>26.144287652715793</v>
      </c>
      <c r="I59" s="1291">
        <v>26.700882785323834</v>
      </c>
      <c r="J59" s="1291">
        <v>25.286368533075244</v>
      </c>
      <c r="K59" s="1291">
        <v>25.061048561276301</v>
      </c>
      <c r="L59" s="1291">
        <v>25.339367689350503</v>
      </c>
      <c r="M59" s="1291">
        <v>25.144549129424458</v>
      </c>
      <c r="N59" s="1291">
        <v>26.875953679637796</v>
      </c>
      <c r="O59" s="1291">
        <v>27.263739906782909</v>
      </c>
      <c r="P59" s="1285">
        <v>25.779697875343935</v>
      </c>
      <c r="Q59" s="1286">
        <v>26.168461362485164</v>
      </c>
      <c r="R59" s="2"/>
    </row>
    <row r="60" spans="1:18" ht="18.75" customHeight="1">
      <c r="A60" s="2"/>
      <c r="B60" s="1292"/>
      <c r="C60" s="1300"/>
      <c r="D60" s="1631" t="s">
        <v>213</v>
      </c>
      <c r="E60" s="1290">
        <v>25.513974740026693</v>
      </c>
      <c r="F60" s="1291">
        <v>25.576433787681061</v>
      </c>
      <c r="G60" s="1291">
        <v>27.442746999314153</v>
      </c>
      <c r="H60" s="1291">
        <v>26.051840339772419</v>
      </c>
      <c r="I60" s="1291">
        <v>26.628649298950137</v>
      </c>
      <c r="J60" s="1291">
        <v>24.83421017157503</v>
      </c>
      <c r="K60" s="1291">
        <v>24.554412818355345</v>
      </c>
      <c r="L60" s="1291">
        <v>24.59518529087196</v>
      </c>
      <c r="M60" s="1291">
        <v>22.972348899492008</v>
      </c>
      <c r="N60" s="1291">
        <v>23.759111261790927</v>
      </c>
      <c r="O60" s="1291">
        <v>24.288316024432284</v>
      </c>
      <c r="P60" s="1285">
        <v>26.451222702929279</v>
      </c>
      <c r="Q60" s="1286">
        <v>25.150859595573817</v>
      </c>
      <c r="R60" s="2"/>
    </row>
    <row r="61" spans="1:18" ht="18.75" customHeight="1">
      <c r="A61" s="2"/>
      <c r="B61" s="1292"/>
      <c r="C61" s="1300"/>
      <c r="D61" s="1631" t="s">
        <v>214</v>
      </c>
      <c r="E61" s="1290">
        <v>38.943773068209076</v>
      </c>
      <c r="F61" s="1291">
        <v>30.106757963679662</v>
      </c>
      <c r="G61" s="1291">
        <v>32.644245814603451</v>
      </c>
      <c r="H61" s="1291">
        <v>35.783726742826218</v>
      </c>
      <c r="I61" s="1291">
        <v>34.101996038850203</v>
      </c>
      <c r="J61" s="1291">
        <v>26.101216442226029</v>
      </c>
      <c r="K61" s="1291">
        <v>30.94390503409225</v>
      </c>
      <c r="L61" s="1291">
        <v>25.15997625297997</v>
      </c>
      <c r="M61" s="1291">
        <v>26.934159855677297</v>
      </c>
      <c r="N61" s="1291">
        <v>26.199628629682746</v>
      </c>
      <c r="O61" s="1291">
        <v>26.823272442123653</v>
      </c>
      <c r="P61" s="1285">
        <v>28.168379990915799</v>
      </c>
      <c r="Q61" s="1286">
        <v>29.912868892048721</v>
      </c>
      <c r="R61" s="2"/>
    </row>
    <row r="62" spans="1:18" ht="18.75" customHeight="1">
      <c r="A62" s="2"/>
      <c r="B62" s="1292"/>
      <c r="C62" s="1300"/>
      <c r="D62" s="1631" t="s">
        <v>285</v>
      </c>
      <c r="E62" s="1290">
        <v>27.446641523050051</v>
      </c>
      <c r="F62" s="1291">
        <v>27.497107674188602</v>
      </c>
      <c r="G62" s="1291">
        <v>26.938162253924542</v>
      </c>
      <c r="H62" s="1291">
        <v>26.94608654069334</v>
      </c>
      <c r="I62" s="1291">
        <v>26.363647638182613</v>
      </c>
      <c r="J62" s="1291">
        <v>25.4827244280991</v>
      </c>
      <c r="K62" s="1291">
        <v>24.925082181519311</v>
      </c>
      <c r="L62" s="1291">
        <v>24.767969941361898</v>
      </c>
      <c r="M62" s="1291">
        <v>24.96605862162173</v>
      </c>
      <c r="N62" s="1291">
        <v>25.698644110948543</v>
      </c>
      <c r="O62" s="1291">
        <v>26.30139384084071</v>
      </c>
      <c r="P62" s="1285">
        <v>26.406062879426418</v>
      </c>
      <c r="Q62" s="1286">
        <v>26.108925135597424</v>
      </c>
      <c r="R62" s="2"/>
    </row>
    <row r="63" spans="1:18" ht="18.75" customHeight="1">
      <c r="A63" s="2"/>
      <c r="B63" s="1292"/>
      <c r="C63" s="1300"/>
      <c r="D63" s="1631" t="s">
        <v>286</v>
      </c>
      <c r="E63" s="1290">
        <v>25.968540514955386</v>
      </c>
      <c r="F63" s="1291">
        <v>25.931055049207355</v>
      </c>
      <c r="G63" s="1291">
        <v>25.579755906901731</v>
      </c>
      <c r="H63" s="1291">
        <v>25.912159000022776</v>
      </c>
      <c r="I63" s="1291">
        <v>25.501360770988281</v>
      </c>
      <c r="J63" s="1291">
        <v>24.755937378670392</v>
      </c>
      <c r="K63" s="1291">
        <v>24.444533868103733</v>
      </c>
      <c r="L63" s="1291">
        <v>24.007035886498663</v>
      </c>
      <c r="M63" s="1291">
        <v>23.953505553118664</v>
      </c>
      <c r="N63" s="1291">
        <v>24.555491412464409</v>
      </c>
      <c r="O63" s="1291">
        <v>24.120766329809562</v>
      </c>
      <c r="P63" s="1285">
        <v>23.879395874856677</v>
      </c>
      <c r="Q63" s="1286">
        <v>24.867332401262288</v>
      </c>
      <c r="R63" s="2"/>
    </row>
    <row r="64" spans="1:18" ht="18.75" customHeight="1">
      <c r="A64" s="2"/>
      <c r="B64" s="1292"/>
      <c r="C64" s="1300"/>
      <c r="D64" s="1631" t="s">
        <v>312</v>
      </c>
      <c r="E64" s="1290">
        <v>22.057089105135574</v>
      </c>
      <c r="F64" s="1291">
        <v>22.638910414537666</v>
      </c>
      <c r="G64" s="1291">
        <v>19.253943713292536</v>
      </c>
      <c r="H64" s="1291">
        <v>23.325441415640299</v>
      </c>
      <c r="I64" s="1291">
        <v>20.675453602852638</v>
      </c>
      <c r="J64" s="1291">
        <v>21.336716036139894</v>
      </c>
      <c r="K64" s="1291">
        <v>16.984489101329949</v>
      </c>
      <c r="L64" s="1291">
        <v>20.036102155743695</v>
      </c>
      <c r="M64" s="1291">
        <v>21.217521355722688</v>
      </c>
      <c r="N64" s="1291">
        <v>20.311562771606713</v>
      </c>
      <c r="O64" s="1291">
        <v>23.257221939394373</v>
      </c>
      <c r="P64" s="1285">
        <v>21.385960022758162</v>
      </c>
      <c r="Q64" s="1286">
        <v>20.989996441271387</v>
      </c>
      <c r="R64" s="2"/>
    </row>
    <row r="65" spans="1:18" ht="18.75" customHeight="1">
      <c r="A65" s="2"/>
      <c r="B65" s="1292"/>
      <c r="C65" s="1300"/>
      <c r="D65" s="1631" t="s">
        <v>313</v>
      </c>
      <c r="E65" s="1290"/>
      <c r="F65" s="1291"/>
      <c r="G65" s="1291"/>
      <c r="H65" s="1291"/>
      <c r="I65" s="1291"/>
      <c r="J65" s="1291"/>
      <c r="K65" s="1291"/>
      <c r="L65" s="1291"/>
      <c r="M65" s="1291"/>
      <c r="N65" s="1291"/>
      <c r="O65" s="1291"/>
      <c r="P65" s="1285"/>
      <c r="Q65" s="1286"/>
      <c r="R65" s="2"/>
    </row>
    <row r="66" spans="1:18" ht="18.75" customHeight="1">
      <c r="A66" s="2"/>
      <c r="B66" s="1292"/>
      <c r="C66" s="37"/>
      <c r="D66" s="1631" t="s">
        <v>314</v>
      </c>
      <c r="E66" s="1290">
        <v>13.228335421450387</v>
      </c>
      <c r="F66" s="1291">
        <v>15.349744440348939</v>
      </c>
      <c r="G66" s="1291">
        <v>12.27348845186371</v>
      </c>
      <c r="H66" s="1291">
        <v>14.386456820163531</v>
      </c>
      <c r="I66" s="1291">
        <v>13.526478169101523</v>
      </c>
      <c r="J66" s="1291">
        <v>13.227593940273858</v>
      </c>
      <c r="K66" s="1291">
        <v>11.478004277515069</v>
      </c>
      <c r="L66" s="1291">
        <v>12.217147142642869</v>
      </c>
      <c r="M66" s="1291">
        <v>12.65925961138284</v>
      </c>
      <c r="N66" s="1291">
        <v>13.485568514448172</v>
      </c>
      <c r="O66" s="1291">
        <v>12.956560800208285</v>
      </c>
      <c r="P66" s="1285">
        <v>16.532330386987091</v>
      </c>
      <c r="Q66" s="1286">
        <v>13.490579848125615</v>
      </c>
      <c r="R66" s="2"/>
    </row>
    <row r="67" spans="1:18" ht="18.75" customHeight="1">
      <c r="A67" s="2"/>
      <c r="B67" s="1292"/>
      <c r="C67" s="1300"/>
      <c r="D67" s="1631" t="s">
        <v>317</v>
      </c>
      <c r="E67" s="1290">
        <v>9.150795836739622</v>
      </c>
      <c r="F67" s="1291">
        <v>7.479314910857255</v>
      </c>
      <c r="G67" s="1291">
        <v>7.2474957341852946</v>
      </c>
      <c r="H67" s="1291">
        <v>8.2386923181063292</v>
      </c>
      <c r="I67" s="1291">
        <v>7.5373801360313069</v>
      </c>
      <c r="J67" s="1291">
        <v>5.8210907600409589</v>
      </c>
      <c r="K67" s="1291">
        <v>8.2165419830295097</v>
      </c>
      <c r="L67" s="1291">
        <v>6.6895753107621712</v>
      </c>
      <c r="M67" s="1291">
        <v>11.866079516456193</v>
      </c>
      <c r="N67" s="1291">
        <v>9.8957057330085867</v>
      </c>
      <c r="O67" s="1291">
        <v>10.646487632390947</v>
      </c>
      <c r="P67" s="1285">
        <v>6.6143464792185949</v>
      </c>
      <c r="Q67" s="1286">
        <v>8.5303976403291237</v>
      </c>
      <c r="R67" s="2"/>
    </row>
    <row r="68" spans="1:18" ht="18.75" customHeight="1">
      <c r="A68" s="2"/>
      <c r="B68" s="1292"/>
      <c r="C68" s="1300"/>
      <c r="D68" s="1631" t="s">
        <v>287</v>
      </c>
      <c r="E68" s="1290"/>
      <c r="F68" s="1291"/>
      <c r="G68" s="1291"/>
      <c r="H68" s="1291"/>
      <c r="I68" s="1291"/>
      <c r="J68" s="1291"/>
      <c r="K68" s="1291"/>
      <c r="L68" s="1291"/>
      <c r="M68" s="1291"/>
      <c r="N68" s="1291"/>
      <c r="O68" s="1291"/>
      <c r="P68" s="1285"/>
      <c r="Q68" s="1286"/>
      <c r="R68" s="2"/>
    </row>
    <row r="69" spans="1:18" ht="18.75" customHeight="1">
      <c r="A69" s="2"/>
      <c r="B69" s="1292"/>
      <c r="C69" s="1300"/>
      <c r="D69" s="1631" t="s">
        <v>318</v>
      </c>
      <c r="E69" s="1290">
        <v>26.161305545428768</v>
      </c>
      <c r="F69" s="1291">
        <v>25.715018700800691</v>
      </c>
      <c r="G69" s="1291">
        <v>25.395115552132449</v>
      </c>
      <c r="H69" s="1291">
        <v>25.640486299857109</v>
      </c>
      <c r="I69" s="1291">
        <v>25.915438114445287</v>
      </c>
      <c r="J69" s="1291">
        <v>24.847894992159386</v>
      </c>
      <c r="K69" s="1291">
        <v>31.289390140323299</v>
      </c>
      <c r="L69" s="1291">
        <v>23.814474171658851</v>
      </c>
      <c r="M69" s="1291">
        <v>26.857042686371546</v>
      </c>
      <c r="N69" s="1291">
        <v>50.297145184280183</v>
      </c>
      <c r="O69" s="1291">
        <v>56.177180472123474</v>
      </c>
      <c r="P69" s="1285">
        <v>26.761421288991375</v>
      </c>
      <c r="Q69" s="1286">
        <v>34.898234125338874</v>
      </c>
      <c r="R69" s="2"/>
    </row>
    <row r="70" spans="1:18" ht="18.75" customHeight="1">
      <c r="A70" s="2"/>
      <c r="B70" s="1295"/>
      <c r="C70" s="1872" t="s">
        <v>320</v>
      </c>
      <c r="D70" s="1873"/>
      <c r="E70" s="1296">
        <v>25.776586078913386</v>
      </c>
      <c r="F70" s="1297">
        <v>25.793005817289195</v>
      </c>
      <c r="G70" s="1297">
        <v>25.119577206975265</v>
      </c>
      <c r="H70" s="1297">
        <v>25.726617165030234</v>
      </c>
      <c r="I70" s="1297">
        <v>25.071354641779671</v>
      </c>
      <c r="J70" s="1297">
        <v>24.439621104747605</v>
      </c>
      <c r="K70" s="1297">
        <v>23.641777390782561</v>
      </c>
      <c r="L70" s="1297">
        <v>23.639042191341552</v>
      </c>
      <c r="M70" s="1297">
        <v>23.762105592079784</v>
      </c>
      <c r="N70" s="1297">
        <v>24.319813995420152</v>
      </c>
      <c r="O70" s="1297">
        <v>24.481902965655753</v>
      </c>
      <c r="P70" s="1298">
        <v>24.172846878649292</v>
      </c>
      <c r="Q70" s="402">
        <v>24.642736307178687</v>
      </c>
      <c r="R70" s="2"/>
    </row>
    <row r="71" spans="1:18" ht="18.75" customHeight="1">
      <c r="A71" s="2"/>
      <c r="B71" s="1292">
        <v>8</v>
      </c>
      <c r="C71" s="1282" t="s">
        <v>12</v>
      </c>
      <c r="D71" s="1631" t="s">
        <v>211</v>
      </c>
      <c r="E71" s="1290">
        <v>26.569295783027258</v>
      </c>
      <c r="F71" s="1291">
        <v>30.063909057346784</v>
      </c>
      <c r="G71" s="1291">
        <v>25.976268136357231</v>
      </c>
      <c r="H71" s="1291">
        <v>24.25788643533123</v>
      </c>
      <c r="I71" s="1291">
        <v>24.578566303995206</v>
      </c>
      <c r="J71" s="1291">
        <v>21.690803952553246</v>
      </c>
      <c r="K71" s="1291">
        <v>19.763222443863864</v>
      </c>
      <c r="L71" s="1291">
        <v>20.12928311851924</v>
      </c>
      <c r="M71" s="1291">
        <v>20.577382987147178</v>
      </c>
      <c r="N71" s="1291">
        <v>23.45403177614158</v>
      </c>
      <c r="O71" s="1291">
        <v>23.762317734913655</v>
      </c>
      <c r="P71" s="1285">
        <v>23.377907766661739</v>
      </c>
      <c r="Q71" s="1286">
        <v>23.192208056984509</v>
      </c>
      <c r="R71" s="2"/>
    </row>
    <row r="72" spans="1:18" ht="18.75" customHeight="1">
      <c r="A72" s="2"/>
      <c r="B72" s="1292"/>
      <c r="C72" s="1300"/>
      <c r="D72" s="1631" t="s">
        <v>212</v>
      </c>
      <c r="E72" s="1290">
        <v>24.598473150735003</v>
      </c>
      <c r="F72" s="1291">
        <v>23.813919514105464</v>
      </c>
      <c r="G72" s="1291">
        <v>22.834029324912869</v>
      </c>
      <c r="H72" s="1291">
        <v>24.034693040460969</v>
      </c>
      <c r="I72" s="1291">
        <v>23.599793529176736</v>
      </c>
      <c r="J72" s="1291">
        <v>23.164335142197245</v>
      </c>
      <c r="K72" s="1291">
        <v>22.129195365656145</v>
      </c>
      <c r="L72" s="1291">
        <v>22.027788358306225</v>
      </c>
      <c r="M72" s="1291">
        <v>20.840071680400644</v>
      </c>
      <c r="N72" s="1291">
        <v>21.266756471112373</v>
      </c>
      <c r="O72" s="1291">
        <v>22.28850791868695</v>
      </c>
      <c r="P72" s="1285">
        <v>24.618800639253745</v>
      </c>
      <c r="Q72" s="1286">
        <v>22.859378609902414</v>
      </c>
      <c r="R72" s="2"/>
    </row>
    <row r="73" spans="1:18" ht="18.75" customHeight="1">
      <c r="A73" s="2"/>
      <c r="B73" s="1292"/>
      <c r="C73" s="1300"/>
      <c r="D73" s="1631" t="s">
        <v>213</v>
      </c>
      <c r="E73" s="1290">
        <v>20.556041954432992</v>
      </c>
      <c r="F73" s="1291">
        <v>22.054717549585739</v>
      </c>
      <c r="G73" s="1291">
        <v>19.464476885644771</v>
      </c>
      <c r="H73" s="1291">
        <v>17.745896785752244</v>
      </c>
      <c r="I73" s="1291">
        <v>17.476846979907076</v>
      </c>
      <c r="J73" s="1291">
        <v>17.556526048754264</v>
      </c>
      <c r="K73" s="1291">
        <v>28.763635618772941</v>
      </c>
      <c r="L73" s="1291">
        <v>23.887710444543661</v>
      </c>
      <c r="M73" s="1291">
        <v>21.417531475331167</v>
      </c>
      <c r="N73" s="1291">
        <v>21.927348038475095</v>
      </c>
      <c r="O73" s="1291">
        <v>24.031094200047928</v>
      </c>
      <c r="P73" s="1285">
        <v>23.474846814122934</v>
      </c>
      <c r="Q73" s="1286">
        <v>22.229285085597887</v>
      </c>
      <c r="R73" s="2"/>
    </row>
    <row r="74" spans="1:18" ht="18.75" customHeight="1">
      <c r="A74" s="2"/>
      <c r="B74" s="1292"/>
      <c r="C74" s="1300"/>
      <c r="D74" s="1631" t="s">
        <v>214</v>
      </c>
      <c r="E74" s="1290">
        <v>26.286874467197514</v>
      </c>
      <c r="F74" s="1291">
        <v>26.929390930926377</v>
      </c>
      <c r="G74" s="1291">
        <v>24.674389810967345</v>
      </c>
      <c r="H74" s="1291">
        <v>24.742221732479454</v>
      </c>
      <c r="I74" s="1291">
        <v>25.275041773141645</v>
      </c>
      <c r="J74" s="1291">
        <v>23.963424514973998</v>
      </c>
      <c r="K74" s="1291">
        <v>23.535093293128746</v>
      </c>
      <c r="L74" s="1291">
        <v>24.423107702600227</v>
      </c>
      <c r="M74" s="1291">
        <v>24.858438738005564</v>
      </c>
      <c r="N74" s="1291">
        <v>25.636114102709438</v>
      </c>
      <c r="O74" s="1291">
        <v>26.65828855609886</v>
      </c>
      <c r="P74" s="1285">
        <v>26.054821246127982</v>
      </c>
      <c r="Q74" s="1286">
        <v>25.22120743199444</v>
      </c>
      <c r="R74" s="2"/>
    </row>
    <row r="75" spans="1:18" ht="18.75" customHeight="1">
      <c r="A75" s="2"/>
      <c r="B75" s="1292"/>
      <c r="C75" s="1300"/>
      <c r="D75" s="1631" t="s">
        <v>285</v>
      </c>
      <c r="E75" s="1290">
        <v>24.818052103776029</v>
      </c>
      <c r="F75" s="1291">
        <v>24.904271651517565</v>
      </c>
      <c r="G75" s="1291">
        <v>24.815352018923825</v>
      </c>
      <c r="H75" s="1291">
        <v>24.997890568039775</v>
      </c>
      <c r="I75" s="1291">
        <v>24.145825118291924</v>
      </c>
      <c r="J75" s="1291">
        <v>23.439230476921733</v>
      </c>
      <c r="K75" s="1291">
        <v>24.023037835272511</v>
      </c>
      <c r="L75" s="1291">
        <v>23.123635183223033</v>
      </c>
      <c r="M75" s="1291">
        <v>23.248670207824325</v>
      </c>
      <c r="N75" s="1291">
        <v>24.631792601048581</v>
      </c>
      <c r="O75" s="1291">
        <v>25.382286686921589</v>
      </c>
      <c r="P75" s="1285">
        <v>24.809086999348917</v>
      </c>
      <c r="Q75" s="1286">
        <v>24.352251773042219</v>
      </c>
      <c r="R75" s="2"/>
    </row>
    <row r="76" spans="1:18" ht="18.75" customHeight="1">
      <c r="A76" s="2"/>
      <c r="B76" s="1292"/>
      <c r="C76" s="1300"/>
      <c r="D76" s="1631" t="s">
        <v>286</v>
      </c>
      <c r="E76" s="1290">
        <v>24.506362886813982</v>
      </c>
      <c r="F76" s="1291">
        <v>24.903954767404365</v>
      </c>
      <c r="G76" s="1291">
        <v>24.552459945373215</v>
      </c>
      <c r="H76" s="1291">
        <v>24.722867036810818</v>
      </c>
      <c r="I76" s="1291">
        <v>24.61744988733016</v>
      </c>
      <c r="J76" s="1291">
        <v>23.674341891300706</v>
      </c>
      <c r="K76" s="1291">
        <v>23.096446557920736</v>
      </c>
      <c r="L76" s="1291">
        <v>22.336227225775481</v>
      </c>
      <c r="M76" s="1291">
        <v>22.254619656888103</v>
      </c>
      <c r="N76" s="1291">
        <v>22.684888990118644</v>
      </c>
      <c r="O76" s="1291">
        <v>23.046521530402799</v>
      </c>
      <c r="P76" s="1285">
        <v>22.907564620154041</v>
      </c>
      <c r="Q76" s="1286">
        <v>23.577267211741589</v>
      </c>
      <c r="R76" s="2"/>
    </row>
    <row r="77" spans="1:18" ht="18.75" customHeight="1">
      <c r="A77" s="2"/>
      <c r="B77" s="1292"/>
      <c r="C77" s="1300"/>
      <c r="D77" s="1631" t="s">
        <v>312</v>
      </c>
      <c r="E77" s="1290">
        <v>20.611816264606745</v>
      </c>
      <c r="F77" s="1291">
        <v>18.419521953560036</v>
      </c>
      <c r="G77" s="1291">
        <v>20.946400476821083</v>
      </c>
      <c r="H77" s="1291">
        <v>20.026898812850725</v>
      </c>
      <c r="I77" s="1291">
        <v>20.109486652254365</v>
      </c>
      <c r="J77" s="1291">
        <v>18.977191930785541</v>
      </c>
      <c r="K77" s="1291">
        <v>20.499583989540302</v>
      </c>
      <c r="L77" s="1291">
        <v>19.46157763485742</v>
      </c>
      <c r="M77" s="1291">
        <v>20.801368381080316</v>
      </c>
      <c r="N77" s="1291">
        <v>20.372000831042435</v>
      </c>
      <c r="O77" s="1291">
        <v>19.91871083603068</v>
      </c>
      <c r="P77" s="1285">
        <v>21.205866390887259</v>
      </c>
      <c r="Q77" s="1286">
        <v>20.131436579355373</v>
      </c>
      <c r="R77" s="2"/>
    </row>
    <row r="78" spans="1:18" ht="18.75" customHeight="1">
      <c r="A78" s="2"/>
      <c r="B78" s="1292"/>
      <c r="C78" s="1300"/>
      <c r="D78" s="1631" t="s">
        <v>314</v>
      </c>
      <c r="E78" s="1290">
        <v>26.670051802501199</v>
      </c>
      <c r="F78" s="1291">
        <v>13.510583297746475</v>
      </c>
      <c r="G78" s="1291">
        <v>18.390438268969948</v>
      </c>
      <c r="H78" s="1291">
        <v>18.894055986027826</v>
      </c>
      <c r="I78" s="1291">
        <v>18.527697925586281</v>
      </c>
      <c r="J78" s="1291">
        <v>18.142850504051523</v>
      </c>
      <c r="K78" s="1291">
        <v>10.043215549847289</v>
      </c>
      <c r="L78" s="1291">
        <v>18.265241757670299</v>
      </c>
      <c r="M78" s="1291">
        <v>18.27461895165235</v>
      </c>
      <c r="N78" s="1291">
        <v>18.636186867012153</v>
      </c>
      <c r="O78" s="1291">
        <v>19.332426564073781</v>
      </c>
      <c r="P78" s="1285">
        <v>19.089988580429214</v>
      </c>
      <c r="Q78" s="1286">
        <v>18.303933690373654</v>
      </c>
      <c r="R78" s="2"/>
    </row>
    <row r="79" spans="1:18" ht="18.75" customHeight="1">
      <c r="A79" s="2"/>
      <c r="B79" s="1292"/>
      <c r="C79" s="1300"/>
      <c r="D79" s="1631" t="s">
        <v>317</v>
      </c>
      <c r="E79" s="1290">
        <v>2.465258262645424</v>
      </c>
      <c r="F79" s="1291">
        <v>2.361640367449652</v>
      </c>
      <c r="G79" s="1291">
        <v>2.4402848423194308</v>
      </c>
      <c r="H79" s="1291">
        <v>2.4240876861533289</v>
      </c>
      <c r="I79" s="1291">
        <v>2.4999961824192773</v>
      </c>
      <c r="J79" s="1291">
        <v>2.3888740427416337</v>
      </c>
      <c r="K79" s="1291">
        <v>2.4486856069571585</v>
      </c>
      <c r="L79" s="1291">
        <v>2.5157056628954471</v>
      </c>
      <c r="M79" s="1291">
        <v>2.4665966513997999</v>
      </c>
      <c r="N79" s="1291">
        <v>2.5420255923504183</v>
      </c>
      <c r="O79" s="1291">
        <v>2.3701117907614431</v>
      </c>
      <c r="P79" s="1285">
        <v>2.473653940800113</v>
      </c>
      <c r="Q79" s="1286">
        <v>2.4500618495602078</v>
      </c>
      <c r="R79" s="2"/>
    </row>
    <row r="80" spans="1:18" ht="18.75" customHeight="1">
      <c r="A80" s="2"/>
      <c r="B80" s="1292"/>
      <c r="C80" s="8"/>
      <c r="D80" s="1289" t="s">
        <v>318</v>
      </c>
      <c r="E80" s="1290">
        <v>37.123032155937672</v>
      </c>
      <c r="F80" s="1291">
        <v>36.323857781364453</v>
      </c>
      <c r="G80" s="1291">
        <v>35.54052703457694</v>
      </c>
      <c r="H80" s="1291">
        <v>35.230216028307154</v>
      </c>
      <c r="I80" s="1291">
        <v>35.845021416599415</v>
      </c>
      <c r="J80" s="1291">
        <v>34.869566701843688</v>
      </c>
      <c r="K80" s="1291">
        <v>35.228701347073063</v>
      </c>
      <c r="L80" s="1291">
        <v>31.994954683717179</v>
      </c>
      <c r="M80" s="1291">
        <v>29.104233658203487</v>
      </c>
      <c r="N80" s="1291">
        <v>36.218790738096715</v>
      </c>
      <c r="O80" s="1291">
        <v>36.787859271214842</v>
      </c>
      <c r="P80" s="1285">
        <v>35.761040412191946</v>
      </c>
      <c r="Q80" s="1286">
        <v>35.002316769093895</v>
      </c>
      <c r="R80" s="2"/>
    </row>
    <row r="81" spans="1:18" ht="18.75" customHeight="1">
      <c r="A81" s="2"/>
      <c r="B81" s="1295"/>
      <c r="C81" s="1872" t="s">
        <v>320</v>
      </c>
      <c r="D81" s="1873"/>
      <c r="E81" s="1296">
        <v>24.433138065802314</v>
      </c>
      <c r="F81" s="1297">
        <v>24.440232161105602</v>
      </c>
      <c r="G81" s="1297">
        <v>24.323072976342754</v>
      </c>
      <c r="H81" s="1297">
        <v>24.472036652589704</v>
      </c>
      <c r="I81" s="1297">
        <v>24.149129423562364</v>
      </c>
      <c r="J81" s="1297">
        <v>23.277075354300791</v>
      </c>
      <c r="K81" s="1297">
        <v>23.067731544557674</v>
      </c>
      <c r="L81" s="1297">
        <v>22.369644784305958</v>
      </c>
      <c r="M81" s="1297">
        <v>22.394832583839857</v>
      </c>
      <c r="N81" s="1297">
        <v>23.069692489412084</v>
      </c>
      <c r="O81" s="1297">
        <v>23.53677879811087</v>
      </c>
      <c r="P81" s="1298">
        <v>23.397962404030604</v>
      </c>
      <c r="Q81" s="402">
        <v>23.554690278927758</v>
      </c>
      <c r="R81" s="2"/>
    </row>
    <row r="82" spans="1:18" ht="18.75" customHeight="1">
      <c r="A82" s="2"/>
      <c r="B82" s="1292">
        <v>9</v>
      </c>
      <c r="C82" s="1299" t="s">
        <v>14</v>
      </c>
      <c r="D82" s="1631" t="s">
        <v>211</v>
      </c>
      <c r="E82" s="1290">
        <v>31.959079766825983</v>
      </c>
      <c r="F82" s="1291">
        <v>34.389783737636954</v>
      </c>
      <c r="G82" s="1291">
        <v>31.463671874340424</v>
      </c>
      <c r="H82" s="1291">
        <v>33.606032483718323</v>
      </c>
      <c r="I82" s="1291">
        <v>31.530340026414898</v>
      </c>
      <c r="J82" s="1291">
        <v>29.435420628970832</v>
      </c>
      <c r="K82" s="1291">
        <v>30.333928311959632</v>
      </c>
      <c r="L82" s="1291">
        <v>31.341514797953682</v>
      </c>
      <c r="M82" s="1291">
        <v>30.858501339149985</v>
      </c>
      <c r="N82" s="1291">
        <v>30.939592885998827</v>
      </c>
      <c r="O82" s="1291">
        <v>34.824553826202184</v>
      </c>
      <c r="P82" s="1285">
        <v>32.99383099730349</v>
      </c>
      <c r="Q82" s="1286">
        <v>31.89421490700159</v>
      </c>
      <c r="R82" s="2"/>
    </row>
    <row r="83" spans="1:18" ht="18.75" customHeight="1">
      <c r="A83" s="2"/>
      <c r="B83" s="1292"/>
      <c r="C83" s="1299"/>
      <c r="D83" s="1631" t="s">
        <v>212</v>
      </c>
      <c r="E83" s="1290">
        <v>24.561399484123129</v>
      </c>
      <c r="F83" s="1291">
        <v>25.791224599433868</v>
      </c>
      <c r="G83" s="1291">
        <v>25.572469002808148</v>
      </c>
      <c r="H83" s="1291">
        <v>25.858713181268865</v>
      </c>
      <c r="I83" s="1291">
        <v>24.7133105369224</v>
      </c>
      <c r="J83" s="1291">
        <v>24.678293637057916</v>
      </c>
      <c r="K83" s="1291">
        <v>23.71262569764507</v>
      </c>
      <c r="L83" s="1291">
        <v>22.834465574258054</v>
      </c>
      <c r="M83" s="1291">
        <v>23.506799842587309</v>
      </c>
      <c r="N83" s="1291">
        <v>23.250958825640019</v>
      </c>
      <c r="O83" s="1291">
        <v>25.217454350319628</v>
      </c>
      <c r="P83" s="1285">
        <v>25.220957396791139</v>
      </c>
      <c r="Q83" s="1286">
        <v>24.572290073379666</v>
      </c>
      <c r="R83" s="2"/>
    </row>
    <row r="84" spans="1:18" ht="18.75" customHeight="1">
      <c r="A84" s="2"/>
      <c r="B84" s="1292"/>
      <c r="C84" s="1299"/>
      <c r="D84" s="1631" t="s">
        <v>213</v>
      </c>
      <c r="E84" s="1290">
        <v>24.327956029344488</v>
      </c>
      <c r="F84" s="1291">
        <v>25.696423714929466</v>
      </c>
      <c r="G84" s="1291">
        <v>23.771268381976903</v>
      </c>
      <c r="H84" s="1291">
        <v>24.514019005489107</v>
      </c>
      <c r="I84" s="1291">
        <v>23.762843150359025</v>
      </c>
      <c r="J84" s="1291">
        <v>23.082070592718178</v>
      </c>
      <c r="K84" s="1291">
        <v>22.014776681276555</v>
      </c>
      <c r="L84" s="1291">
        <v>22.638150073363878</v>
      </c>
      <c r="M84" s="1291">
        <v>22.663836198298441</v>
      </c>
      <c r="N84" s="1291">
        <v>23.010785677483465</v>
      </c>
      <c r="O84" s="1291">
        <v>24.763097056699976</v>
      </c>
      <c r="P84" s="1285">
        <v>23.618774312194088</v>
      </c>
      <c r="Q84" s="1286">
        <v>23.632032706835439</v>
      </c>
      <c r="R84" s="2"/>
    </row>
    <row r="85" spans="1:18" ht="18.75" customHeight="1">
      <c r="A85" s="2"/>
      <c r="B85" s="1292"/>
      <c r="C85" s="1300"/>
      <c r="D85" s="1631" t="s">
        <v>214</v>
      </c>
      <c r="E85" s="1290">
        <v>30.495750595663218</v>
      </c>
      <c r="F85" s="1291">
        <v>31.203233384958491</v>
      </c>
      <c r="G85" s="1291">
        <v>29.970935709064726</v>
      </c>
      <c r="H85" s="1291">
        <v>31.891773784961877</v>
      </c>
      <c r="I85" s="1291">
        <v>30.788519306835514</v>
      </c>
      <c r="J85" s="1291">
        <v>29.63488978730037</v>
      </c>
      <c r="K85" s="1291">
        <v>29.200483434607811</v>
      </c>
      <c r="L85" s="1291">
        <v>29.926310228255794</v>
      </c>
      <c r="M85" s="1291">
        <v>30.450010544925885</v>
      </c>
      <c r="N85" s="1291">
        <v>30.430270137100525</v>
      </c>
      <c r="O85" s="1291">
        <v>32.761981603238659</v>
      </c>
      <c r="P85" s="1285">
        <v>31.987860578777525</v>
      </c>
      <c r="Q85" s="1286">
        <v>30.680983784280226</v>
      </c>
      <c r="R85" s="2"/>
    </row>
    <row r="86" spans="1:18" ht="18.75" customHeight="1">
      <c r="A86" s="2"/>
      <c r="B86" s="1292"/>
      <c r="C86" s="1300"/>
      <c r="D86" s="1631" t="s">
        <v>285</v>
      </c>
      <c r="E86" s="1290">
        <v>25.920221076581349</v>
      </c>
      <c r="F86" s="1291">
        <v>25.91849507600411</v>
      </c>
      <c r="G86" s="1291">
        <v>25.450573861619386</v>
      </c>
      <c r="H86" s="1291">
        <v>25.67607653532686</v>
      </c>
      <c r="I86" s="1291">
        <v>25.413516949447139</v>
      </c>
      <c r="J86" s="1291">
        <v>24.70271086818039</v>
      </c>
      <c r="K86" s="1291">
        <v>24.624836435881054</v>
      </c>
      <c r="L86" s="1291">
        <v>24.318997542270829</v>
      </c>
      <c r="M86" s="1291">
        <v>24.398896108206706</v>
      </c>
      <c r="N86" s="1291">
        <v>25.034452198061562</v>
      </c>
      <c r="O86" s="1291">
        <v>25.819346694617884</v>
      </c>
      <c r="P86" s="1285">
        <v>25.925786369512878</v>
      </c>
      <c r="Q86" s="1286">
        <v>25.252581596395398</v>
      </c>
      <c r="R86" s="2"/>
    </row>
    <row r="87" spans="1:18" ht="18.75" customHeight="1">
      <c r="A87" s="2"/>
      <c r="B87" s="1292"/>
      <c r="C87" s="1300"/>
      <c r="D87" s="1631" t="s">
        <v>286</v>
      </c>
      <c r="E87" s="1290">
        <v>24.516394405105554</v>
      </c>
      <c r="F87" s="1291">
        <v>24.315567823903354</v>
      </c>
      <c r="G87" s="1291">
        <v>23.990054244539486</v>
      </c>
      <c r="H87" s="1291">
        <v>24.193863983647951</v>
      </c>
      <c r="I87" s="1291">
        <v>24.017275484927936</v>
      </c>
      <c r="J87" s="1291">
        <v>23.281427596676057</v>
      </c>
      <c r="K87" s="1291">
        <v>23.268521167288057</v>
      </c>
      <c r="L87" s="1291">
        <v>22.959876313384949</v>
      </c>
      <c r="M87" s="1291">
        <v>23.050271803070856</v>
      </c>
      <c r="N87" s="1291">
        <v>23.721252284827475</v>
      </c>
      <c r="O87" s="1291">
        <v>23.424490337522649</v>
      </c>
      <c r="P87" s="1285">
        <v>23.481719684157341</v>
      </c>
      <c r="Q87" s="1286">
        <v>23.680186181829651</v>
      </c>
      <c r="R87" s="2"/>
    </row>
    <row r="88" spans="1:18" ht="18.75" customHeight="1">
      <c r="A88" s="2"/>
      <c r="B88" s="1292"/>
      <c r="C88" s="1300"/>
      <c r="D88" s="1631" t="s">
        <v>312</v>
      </c>
      <c r="E88" s="1290">
        <v>24.525845926772767</v>
      </c>
      <c r="F88" s="1291">
        <v>21.905846287647908</v>
      </c>
      <c r="G88" s="1291">
        <v>23.284630082665906</v>
      </c>
      <c r="H88" s="1291">
        <v>22.462416977735376</v>
      </c>
      <c r="I88" s="1291">
        <v>23.018007319345962</v>
      </c>
      <c r="J88" s="1291">
        <v>21.201116932572205</v>
      </c>
      <c r="K88" s="1291">
        <v>22.884094222005963</v>
      </c>
      <c r="L88" s="1291">
        <v>19.879932211950965</v>
      </c>
      <c r="M88" s="1291">
        <v>22.542822364485069</v>
      </c>
      <c r="N88" s="1291">
        <v>21.942125546815525</v>
      </c>
      <c r="O88" s="1291">
        <v>22.772478728110535</v>
      </c>
      <c r="P88" s="1285">
        <v>24.097676995548266</v>
      </c>
      <c r="Q88" s="1286">
        <v>22.540209130231972</v>
      </c>
      <c r="R88" s="2"/>
    </row>
    <row r="89" spans="1:18" ht="18.75" customHeight="1">
      <c r="A89" s="2"/>
      <c r="B89" s="1292"/>
      <c r="C89" s="1300"/>
      <c r="D89" s="1631" t="s">
        <v>314</v>
      </c>
      <c r="E89" s="1290">
        <v>12.644083084786313</v>
      </c>
      <c r="F89" s="1291">
        <v>12.668310874615544</v>
      </c>
      <c r="G89" s="1291">
        <v>12.255469520200837</v>
      </c>
      <c r="H89" s="1291">
        <v>12.41908874776615</v>
      </c>
      <c r="I89" s="1291">
        <v>12.441147199978548</v>
      </c>
      <c r="J89" s="1291">
        <v>11.880748416887718</v>
      </c>
      <c r="K89" s="1291">
        <v>11.823358851225999</v>
      </c>
      <c r="L89" s="1291">
        <v>11.784265596907023</v>
      </c>
      <c r="M89" s="1291">
        <v>11.901223302527203</v>
      </c>
      <c r="N89" s="1291">
        <v>12.369168963251056</v>
      </c>
      <c r="O89" s="1291">
        <v>11.592491566651875</v>
      </c>
      <c r="P89" s="1285">
        <v>11.821021556881037</v>
      </c>
      <c r="Q89" s="1286">
        <v>12.126247259780978</v>
      </c>
      <c r="R89" s="2"/>
    </row>
    <row r="90" spans="1:18" ht="18.75" customHeight="1">
      <c r="A90" s="2"/>
      <c r="B90" s="1292"/>
      <c r="C90" s="1300"/>
      <c r="D90" s="1631" t="s">
        <v>315</v>
      </c>
      <c r="E90" s="1290">
        <v>27.08498030836417</v>
      </c>
      <c r="F90" s="1291">
        <v>27.117163102943231</v>
      </c>
      <c r="G90" s="1291">
        <v>26.265196576609505</v>
      </c>
      <c r="H90" s="1291">
        <v>26.798227522653754</v>
      </c>
      <c r="I90" s="1291">
        <v>26.257579387096683</v>
      </c>
      <c r="J90" s="1291">
        <v>25.583676888833931</v>
      </c>
      <c r="K90" s="1291">
        <v>25.562660219729914</v>
      </c>
      <c r="L90" s="1291">
        <v>25.393938640858263</v>
      </c>
      <c r="M90" s="1291">
        <v>25.374690941784671</v>
      </c>
      <c r="N90" s="1291">
        <v>26.212698053500457</v>
      </c>
      <c r="O90" s="1291">
        <v>27.009377469633876</v>
      </c>
      <c r="P90" s="1285">
        <v>26.897539336592114</v>
      </c>
      <c r="Q90" s="1286">
        <v>26.284620152399533</v>
      </c>
      <c r="R90" s="2"/>
    </row>
    <row r="91" spans="1:18" ht="18.75" customHeight="1">
      <c r="A91" s="2"/>
      <c r="B91" s="1292"/>
      <c r="C91" s="1300"/>
      <c r="D91" s="1631" t="s">
        <v>316</v>
      </c>
      <c r="E91" s="1290">
        <v>25.015013571665012</v>
      </c>
      <c r="F91" s="1291">
        <v>24.77253171612081</v>
      </c>
      <c r="G91" s="1291">
        <v>24.684886810240336</v>
      </c>
      <c r="H91" s="1291">
        <v>24.885987276099257</v>
      </c>
      <c r="I91" s="1291">
        <v>24.537620341523965</v>
      </c>
      <c r="J91" s="1291">
        <v>23.893489456586945</v>
      </c>
      <c r="K91" s="1291">
        <v>23.763822508117634</v>
      </c>
      <c r="L91" s="1291">
        <v>23.400889959627296</v>
      </c>
      <c r="M91" s="1291">
        <v>23.529969455353246</v>
      </c>
      <c r="N91" s="1291">
        <v>24.073053277545327</v>
      </c>
      <c r="O91" s="1291">
        <v>23.998079684134957</v>
      </c>
      <c r="P91" s="1285">
        <v>24.095021245970162</v>
      </c>
      <c r="Q91" s="1286">
        <v>24.182730239751514</v>
      </c>
      <c r="R91" s="2"/>
    </row>
    <row r="92" spans="1:18" ht="18.75" customHeight="1">
      <c r="A92" s="2"/>
      <c r="B92" s="1292"/>
      <c r="C92" s="8"/>
      <c r="D92" s="1289" t="s">
        <v>317</v>
      </c>
      <c r="E92" s="1290">
        <v>26.157137318459302</v>
      </c>
      <c r="F92" s="1291">
        <v>26.107674765494409</v>
      </c>
      <c r="G92" s="1291">
        <v>25.705261361216706</v>
      </c>
      <c r="H92" s="1291">
        <v>25.929915318028414</v>
      </c>
      <c r="I92" s="1291">
        <v>25.694407121898216</v>
      </c>
      <c r="J92" s="1291">
        <v>24.968489685723974</v>
      </c>
      <c r="K92" s="1291">
        <v>24.908034611124773</v>
      </c>
      <c r="L92" s="1291">
        <v>24.588564137393906</v>
      </c>
      <c r="M92" s="1291">
        <v>24.676440590736377</v>
      </c>
      <c r="N92" s="1291">
        <v>25.340541043928322</v>
      </c>
      <c r="O92" s="1291">
        <v>26.096813603355464</v>
      </c>
      <c r="P92" s="1285">
        <v>26.227724861357984</v>
      </c>
      <c r="Q92" s="1286">
        <v>25.52640133507256</v>
      </c>
      <c r="R92" s="2"/>
    </row>
    <row r="93" spans="1:18" ht="18.75" customHeight="1">
      <c r="A93" s="2"/>
      <c r="B93" s="1295"/>
      <c r="C93" s="1872" t="s">
        <v>320</v>
      </c>
      <c r="D93" s="1873"/>
      <c r="E93" s="1296">
        <v>24.806455375848802</v>
      </c>
      <c r="F93" s="1297">
        <v>24.470750324999699</v>
      </c>
      <c r="G93" s="1297">
        <v>24.258135524427367</v>
      </c>
      <c r="H93" s="1297">
        <v>24.373203395177573</v>
      </c>
      <c r="I93" s="1297">
        <v>24.238264123859995</v>
      </c>
      <c r="J93" s="1297">
        <v>23.40826244801519</v>
      </c>
      <c r="K93" s="1297">
        <v>23.527284900270566</v>
      </c>
      <c r="L93" s="1297">
        <v>22.957523221256494</v>
      </c>
      <c r="M93" s="1297">
        <v>23.310353070639739</v>
      </c>
      <c r="N93" s="1297">
        <v>23.834737649965867</v>
      </c>
      <c r="O93" s="1297">
        <v>23.985397215714819</v>
      </c>
      <c r="P93" s="1298">
        <v>24.152744406441641</v>
      </c>
      <c r="Q93" s="402">
        <v>23.936688080335763</v>
      </c>
      <c r="R93" s="2"/>
    </row>
    <row r="94" spans="1:18" ht="18.75" customHeight="1">
      <c r="A94" s="2"/>
      <c r="B94" s="1292">
        <v>10</v>
      </c>
      <c r="C94" s="1299" t="s">
        <v>16</v>
      </c>
      <c r="D94" s="1632" t="s">
        <v>211</v>
      </c>
      <c r="E94" s="1302">
        <v>20.400159144425881</v>
      </c>
      <c r="F94" s="1291">
        <v>22.205532783437672</v>
      </c>
      <c r="G94" s="1291">
        <v>21.011541295781857</v>
      </c>
      <c r="H94" s="1291">
        <v>23.827886677198862</v>
      </c>
      <c r="I94" s="1291">
        <v>22.193508583459149</v>
      </c>
      <c r="J94" s="1291">
        <v>21.85329218418055</v>
      </c>
      <c r="K94" s="1291">
        <v>21.388573263460749</v>
      </c>
      <c r="L94" s="1291">
        <v>20.925329988131026</v>
      </c>
      <c r="M94" s="1291">
        <v>20.335832183968691</v>
      </c>
      <c r="N94" s="1291">
        <v>19.904921298587258</v>
      </c>
      <c r="O94" s="1291">
        <v>20.489099521659391</v>
      </c>
      <c r="P94" s="1285">
        <v>20.183341057595843</v>
      </c>
      <c r="Q94" s="1286">
        <v>21.199294707974836</v>
      </c>
      <c r="R94" s="2"/>
    </row>
    <row r="95" spans="1:18" ht="18.75" customHeight="1">
      <c r="A95" s="2"/>
      <c r="B95" s="1292"/>
      <c r="C95" s="1299"/>
      <c r="D95" s="1631" t="s">
        <v>212</v>
      </c>
      <c r="E95" s="1291">
        <v>21.233250261527399</v>
      </c>
      <c r="F95" s="1291">
        <v>22.025724767137646</v>
      </c>
      <c r="G95" s="1291">
        <v>20.866202383243497</v>
      </c>
      <c r="H95" s="1291">
        <v>23.326687640159538</v>
      </c>
      <c r="I95" s="1291">
        <v>23.594276986878462</v>
      </c>
      <c r="J95" s="1291">
        <v>24.267112431365124</v>
      </c>
      <c r="K95" s="1291">
        <v>23.985282789543582</v>
      </c>
      <c r="L95" s="1291">
        <v>23.543532812029088</v>
      </c>
      <c r="M95" s="1291">
        <v>22.718391468243357</v>
      </c>
      <c r="N95" s="1291">
        <v>22.131913721563102</v>
      </c>
      <c r="O95" s="1291">
        <v>22.698708602759936</v>
      </c>
      <c r="P95" s="1285">
        <v>21.747318792538849</v>
      </c>
      <c r="Q95" s="1286">
        <v>22.571732385962807</v>
      </c>
      <c r="R95" s="2"/>
    </row>
    <row r="96" spans="1:18" ht="18.75" customHeight="1">
      <c r="A96" s="2"/>
      <c r="B96" s="1292"/>
      <c r="C96" s="1299"/>
      <c r="D96" s="1631" t="s">
        <v>213</v>
      </c>
      <c r="E96" s="1291">
        <v>19.697846194697046</v>
      </c>
      <c r="F96" s="1291">
        <v>21.046922772963786</v>
      </c>
      <c r="G96" s="1291">
        <v>18.727757681280949</v>
      </c>
      <c r="H96" s="1291">
        <v>21.224752544734237</v>
      </c>
      <c r="I96" s="1291">
        <v>19.743733860469511</v>
      </c>
      <c r="J96" s="1291">
        <v>20.399436760554213</v>
      </c>
      <c r="K96" s="1291">
        <v>20.157553475868074</v>
      </c>
      <c r="L96" s="1291">
        <v>19.42857205828642</v>
      </c>
      <c r="M96" s="1291">
        <v>19.149060638909528</v>
      </c>
      <c r="N96" s="1291">
        <v>19.028080932415275</v>
      </c>
      <c r="O96" s="1291">
        <v>20.122909871898319</v>
      </c>
      <c r="P96" s="1285">
        <v>18.576011042341044</v>
      </c>
      <c r="Q96" s="1286">
        <v>19.73321632698509</v>
      </c>
      <c r="R96" s="2"/>
    </row>
    <row r="97" spans="1:18" ht="18.75" customHeight="1">
      <c r="A97" s="2"/>
      <c r="B97" s="1292"/>
      <c r="C97" s="1299"/>
      <c r="D97" s="1631" t="s">
        <v>214</v>
      </c>
      <c r="E97" s="1291">
        <v>15.968063026614583</v>
      </c>
      <c r="F97" s="1291">
        <v>17.342654590230755</v>
      </c>
      <c r="G97" s="1291">
        <v>18.897734971814661</v>
      </c>
      <c r="H97" s="1291">
        <v>16.943600856953147</v>
      </c>
      <c r="I97" s="1291">
        <v>15.694800738151409</v>
      </c>
      <c r="J97" s="1291">
        <v>14.452639871068808</v>
      </c>
      <c r="K97" s="1291">
        <v>13.750975253527892</v>
      </c>
      <c r="L97" s="1291">
        <v>12.872704729212098</v>
      </c>
      <c r="M97" s="1291">
        <v>12.507759881830635</v>
      </c>
      <c r="N97" s="1291">
        <v>12.547866148288517</v>
      </c>
      <c r="O97" s="1291">
        <v>13.913360959429735</v>
      </c>
      <c r="P97" s="1285">
        <v>14.699431934166764</v>
      </c>
      <c r="Q97" s="1286">
        <v>14.422011292054639</v>
      </c>
      <c r="R97" s="2"/>
    </row>
    <row r="98" spans="1:18" ht="18.75" customHeight="1">
      <c r="A98" s="2"/>
      <c r="B98" s="1292"/>
      <c r="C98" s="1299"/>
      <c r="D98" s="1631" t="s">
        <v>285</v>
      </c>
      <c r="E98" s="1291">
        <v>21.636331654236461</v>
      </c>
      <c r="F98" s="1291">
        <v>21.539582551510772</v>
      </c>
      <c r="G98" s="1291">
        <v>21.263948242141034</v>
      </c>
      <c r="H98" s="1291">
        <v>21.41755428234659</v>
      </c>
      <c r="I98" s="1291">
        <v>20.718325964300139</v>
      </c>
      <c r="J98" s="1291">
        <v>20.039014769424156</v>
      </c>
      <c r="K98" s="1291">
        <v>19.958308761806194</v>
      </c>
      <c r="L98" s="1291">
        <v>19.73401586638316</v>
      </c>
      <c r="M98" s="1291">
        <v>19.862393951622327</v>
      </c>
      <c r="N98" s="1291">
        <v>20.589128848167029</v>
      </c>
      <c r="O98" s="1291">
        <v>21.108262719235391</v>
      </c>
      <c r="P98" s="1285">
        <v>21.324218347858942</v>
      </c>
      <c r="Q98" s="1286">
        <v>20.79386125680632</v>
      </c>
      <c r="R98" s="2"/>
    </row>
    <row r="99" spans="1:18" ht="18.75" customHeight="1">
      <c r="A99" s="2"/>
      <c r="B99" s="1292"/>
      <c r="C99" s="1299"/>
      <c r="D99" s="1631" t="s">
        <v>286</v>
      </c>
      <c r="E99" s="1291">
        <v>21.429267766850923</v>
      </c>
      <c r="F99" s="1291">
        <v>21.309439619890092</v>
      </c>
      <c r="G99" s="1291">
        <v>21.138406964399636</v>
      </c>
      <c r="H99" s="1291">
        <v>21.201810276638501</v>
      </c>
      <c r="I99" s="1291">
        <v>20.501469279334493</v>
      </c>
      <c r="J99" s="1291">
        <v>19.757431738865208</v>
      </c>
      <c r="K99" s="1291">
        <v>19.666907391075956</v>
      </c>
      <c r="L99" s="1291">
        <v>19.400970094104242</v>
      </c>
      <c r="M99" s="1291">
        <v>19.526631515839398</v>
      </c>
      <c r="N99" s="1291">
        <v>20.058364418827772</v>
      </c>
      <c r="O99" s="1291">
        <v>20.020430997697925</v>
      </c>
      <c r="P99" s="1285">
        <v>20.31744892760263</v>
      </c>
      <c r="Q99" s="1286">
        <v>20.397500759792013</v>
      </c>
      <c r="R99" s="2"/>
    </row>
    <row r="100" spans="1:18" ht="18.75" customHeight="1">
      <c r="A100" s="2"/>
      <c r="B100" s="1292"/>
      <c r="C100" s="1299"/>
      <c r="D100" s="1631" t="s">
        <v>312</v>
      </c>
      <c r="E100" s="1291">
        <v>20.099748940453559</v>
      </c>
      <c r="F100" s="1291">
        <v>19.623227453852735</v>
      </c>
      <c r="G100" s="1291">
        <v>20.167625854968527</v>
      </c>
      <c r="H100" s="1291">
        <v>17.558181958297137</v>
      </c>
      <c r="I100" s="1291">
        <v>18.783319613217429</v>
      </c>
      <c r="J100" s="1291">
        <v>18.720282214842797</v>
      </c>
      <c r="K100" s="1291">
        <v>18.420980892991203</v>
      </c>
      <c r="L100" s="1291">
        <v>17.325445793293181</v>
      </c>
      <c r="M100" s="1291">
        <v>18.497312101370216</v>
      </c>
      <c r="N100" s="1291">
        <v>18.971272283652191</v>
      </c>
      <c r="O100" s="1291">
        <v>19.804142501287693</v>
      </c>
      <c r="P100" s="1285">
        <v>20.294357916970505</v>
      </c>
      <c r="Q100" s="1286">
        <v>19.012029041417939</v>
      </c>
      <c r="R100" s="2"/>
    </row>
    <row r="101" spans="1:18" ht="18.75" customHeight="1">
      <c r="A101" s="2"/>
      <c r="B101" s="1292"/>
      <c r="C101" s="1299"/>
      <c r="D101" s="1631" t="s">
        <v>313</v>
      </c>
      <c r="E101" s="1291">
        <v>16.324817051509772</v>
      </c>
      <c r="F101" s="1291">
        <v>16.29595642540621</v>
      </c>
      <c r="G101" s="1291">
        <v>16.063766094420604</v>
      </c>
      <c r="H101" s="1291">
        <v>16.115247803163445</v>
      </c>
      <c r="I101" s="1291">
        <v>15.676100694444447</v>
      </c>
      <c r="J101" s="1291">
        <v>15.104574506283663</v>
      </c>
      <c r="K101" s="1291">
        <v>15.025571889566152</v>
      </c>
      <c r="L101" s="1291">
        <v>14.78109897851356</v>
      </c>
      <c r="M101" s="1291">
        <v>15.965238095238092</v>
      </c>
      <c r="N101" s="1291">
        <v>16.299744114636642</v>
      </c>
      <c r="O101" s="1291">
        <v>16.895768235902743</v>
      </c>
      <c r="P101" s="1285">
        <v>17.314307524536531</v>
      </c>
      <c r="Q101" s="1286">
        <v>15.807517100775488</v>
      </c>
      <c r="R101" s="2"/>
    </row>
    <row r="102" spans="1:18" ht="18.75" customHeight="1">
      <c r="A102" s="2"/>
      <c r="B102" s="1292"/>
      <c r="C102" s="1299"/>
      <c r="D102" s="1631" t="s">
        <v>314</v>
      </c>
      <c r="E102" s="1291">
        <v>13.437869960721462</v>
      </c>
      <c r="F102" s="1291">
        <v>13.242270929500965</v>
      </c>
      <c r="G102" s="1291">
        <v>13.204913997307523</v>
      </c>
      <c r="H102" s="1291">
        <v>13.062702568287563</v>
      </c>
      <c r="I102" s="1291">
        <v>12.405017288161876</v>
      </c>
      <c r="J102" s="1291">
        <v>11.900964483635573</v>
      </c>
      <c r="K102" s="1291">
        <v>11.914892720976324</v>
      </c>
      <c r="L102" s="1291">
        <v>11.922267353265322</v>
      </c>
      <c r="M102" s="1291">
        <v>11.878053146486398</v>
      </c>
      <c r="N102" s="1291">
        <v>12.663411905524871</v>
      </c>
      <c r="O102" s="1291">
        <v>12.550598773424188</v>
      </c>
      <c r="P102" s="1285">
        <v>12.848068479817618</v>
      </c>
      <c r="Q102" s="1286">
        <v>12.628226067541583</v>
      </c>
      <c r="R102" s="2"/>
    </row>
    <row r="103" spans="1:18" ht="18.75" customHeight="1">
      <c r="A103" s="2"/>
      <c r="B103" s="1292"/>
      <c r="C103" s="1300"/>
      <c r="D103" s="1631" t="s">
        <v>315</v>
      </c>
      <c r="E103" s="1291">
        <v>22.034075067024133</v>
      </c>
      <c r="F103" s="1291">
        <v>21.97185046728972</v>
      </c>
      <c r="G103" s="1291">
        <v>21.615360824742272</v>
      </c>
      <c r="H103" s="1291">
        <v>21.750411290322582</v>
      </c>
      <c r="I103" s="1291">
        <v>21.252987551867221</v>
      </c>
      <c r="J103" s="1291">
        <v>20.365935960591134</v>
      </c>
      <c r="K103" s="1291">
        <v>20.292293504410587</v>
      </c>
      <c r="L103" s="1291">
        <v>20.008528174936924</v>
      </c>
      <c r="M103" s="1291">
        <v>20.205025041736228</v>
      </c>
      <c r="N103" s="1291">
        <v>20.711703645007923</v>
      </c>
      <c r="O103" s="1291">
        <v>21.351643385373869</v>
      </c>
      <c r="P103" s="1285">
        <v>21.658670568561877</v>
      </c>
      <c r="Q103" s="1286">
        <v>21.08835043683262</v>
      </c>
      <c r="R103" s="2"/>
    </row>
    <row r="104" spans="1:18" ht="18.75" customHeight="1">
      <c r="A104" s="2"/>
      <c r="B104" s="1292"/>
      <c r="C104" s="1300"/>
      <c r="D104" s="1631" t="s">
        <v>316</v>
      </c>
      <c r="E104" s="1291">
        <v>21.70622791371586</v>
      </c>
      <c r="F104" s="1291">
        <v>21.621800039823881</v>
      </c>
      <c r="G104" s="1291">
        <v>21.378209732667756</v>
      </c>
      <c r="H104" s="1291">
        <v>21.419566092123066</v>
      </c>
      <c r="I104" s="1291">
        <v>20.843308695804232</v>
      </c>
      <c r="J104" s="1291">
        <v>20.012129790777163</v>
      </c>
      <c r="K104" s="1291">
        <v>20.05484336100896</v>
      </c>
      <c r="L104" s="1291">
        <v>19.699915002888879</v>
      </c>
      <c r="M104" s="1291">
        <v>19.989359573423666</v>
      </c>
      <c r="N104" s="1291">
        <v>20.393603686223628</v>
      </c>
      <c r="O104" s="1291">
        <v>20.501567343044634</v>
      </c>
      <c r="P104" s="1285">
        <v>20.896997018415668</v>
      </c>
      <c r="Q104" s="1286">
        <v>20.743207496158217</v>
      </c>
      <c r="R104" s="2"/>
    </row>
    <row r="105" spans="1:18" ht="18.75" customHeight="1">
      <c r="A105" s="2"/>
      <c r="B105" s="1292"/>
      <c r="C105" s="1300"/>
      <c r="D105" s="1631" t="s">
        <v>317</v>
      </c>
      <c r="E105" s="1291">
        <v>22.397853911581119</v>
      </c>
      <c r="F105" s="1291">
        <v>22.327677233257482</v>
      </c>
      <c r="G105" s="1291">
        <v>22.00345641272698</v>
      </c>
      <c r="H105" s="1291">
        <v>22.146504336112393</v>
      </c>
      <c r="I105" s="1291">
        <v>21.48838772739802</v>
      </c>
      <c r="J105" s="1291">
        <v>20.72643434375885</v>
      </c>
      <c r="K105" s="1291">
        <v>20.65777990753655</v>
      </c>
      <c r="L105" s="1291">
        <v>20.371099816717678</v>
      </c>
      <c r="M105" s="1291">
        <v>20.544557139079075</v>
      </c>
      <c r="N105" s="1291">
        <v>21.067243924032322</v>
      </c>
      <c r="O105" s="1291">
        <v>21.736636508800277</v>
      </c>
      <c r="P105" s="1285">
        <v>21.991717591524267</v>
      </c>
      <c r="Q105" s="1286">
        <v>21.458507392021659</v>
      </c>
      <c r="R105" s="2"/>
    </row>
    <row r="106" spans="1:18" ht="18.75" customHeight="1">
      <c r="A106" s="2"/>
      <c r="B106" s="1292"/>
      <c r="C106" s="8"/>
      <c r="D106" s="1305" t="s">
        <v>318</v>
      </c>
      <c r="E106" s="1291">
        <v>27.684841599534849</v>
      </c>
      <c r="F106" s="1291">
        <v>27.100399950585263</v>
      </c>
      <c r="G106" s="1291">
        <v>26.470568105657396</v>
      </c>
      <c r="H106" s="1291">
        <v>26.499619029401686</v>
      </c>
      <c r="I106" s="1291">
        <v>26.403399804399356</v>
      </c>
      <c r="J106" s="1291">
        <v>25.533309899233366</v>
      </c>
      <c r="K106" s="1291">
        <v>25.630014154821538</v>
      </c>
      <c r="L106" s="1291">
        <v>25.198214041914124</v>
      </c>
      <c r="M106" s="1291">
        <v>25.203511602689233</v>
      </c>
      <c r="N106" s="1291">
        <v>25.811732132827849</v>
      </c>
      <c r="O106" s="1291">
        <v>25.909458894808324</v>
      </c>
      <c r="P106" s="1285">
        <v>25.537003050040003</v>
      </c>
      <c r="Q106" s="1286">
        <v>26.113486282826536</v>
      </c>
      <c r="R106" s="2"/>
    </row>
    <row r="107" spans="1:18" ht="18.75" customHeight="1">
      <c r="A107" s="2"/>
      <c r="B107" s="1295"/>
      <c r="C107" s="1872" t="s">
        <v>320</v>
      </c>
      <c r="D107" s="1881"/>
      <c r="E107" s="1297">
        <v>21.251278249490333</v>
      </c>
      <c r="F107" s="1297">
        <v>21.173340564092264</v>
      </c>
      <c r="G107" s="1297">
        <v>21.007399119618647</v>
      </c>
      <c r="H107" s="1297">
        <v>20.958136704719085</v>
      </c>
      <c r="I107" s="1297">
        <v>20.423375281636815</v>
      </c>
      <c r="J107" s="1297">
        <v>19.787266486241489</v>
      </c>
      <c r="K107" s="1297">
        <v>19.65384122894335</v>
      </c>
      <c r="L107" s="1297">
        <v>19.29319437297886</v>
      </c>
      <c r="M107" s="1297">
        <v>19.462987154151588</v>
      </c>
      <c r="N107" s="1297">
        <v>19.963037798421617</v>
      </c>
      <c r="O107" s="1297">
        <v>20.164043439206765</v>
      </c>
      <c r="P107" s="1298">
        <v>20.429032236316409</v>
      </c>
      <c r="Q107" s="402">
        <v>20.32613193397038</v>
      </c>
      <c r="R107" s="2"/>
    </row>
    <row r="108" spans="1:18" ht="18.75" customHeight="1">
      <c r="A108" s="2"/>
      <c r="B108" s="1292">
        <v>11</v>
      </c>
      <c r="C108" s="1639" t="s">
        <v>19</v>
      </c>
      <c r="D108" s="1632" t="s">
        <v>211</v>
      </c>
      <c r="E108" s="1291">
        <v>15.486957271802883</v>
      </c>
      <c r="F108" s="1291">
        <v>17.33098729169722</v>
      </c>
      <c r="G108" s="1291">
        <v>16.013436885896766</v>
      </c>
      <c r="H108" s="1291">
        <v>15.813808176622203</v>
      </c>
      <c r="I108" s="1291">
        <v>16.124096624442465</v>
      </c>
      <c r="J108" s="1291">
        <v>16.571966230430238</v>
      </c>
      <c r="K108" s="1291">
        <v>16.622604862842365</v>
      </c>
      <c r="L108" s="1291">
        <v>15.777715375624899</v>
      </c>
      <c r="M108" s="1291">
        <v>14.87556319582578</v>
      </c>
      <c r="N108" s="1291">
        <v>14.968029116117032</v>
      </c>
      <c r="O108" s="1291">
        <v>15.999143524098278</v>
      </c>
      <c r="P108" s="1285">
        <v>16.956701692045023</v>
      </c>
      <c r="Q108" s="1286">
        <v>15.999755115510379</v>
      </c>
      <c r="R108" s="2"/>
    </row>
    <row r="109" spans="1:18" ht="18.75" customHeight="1">
      <c r="A109" s="2"/>
      <c r="B109" s="1292"/>
      <c r="C109" s="1300"/>
      <c r="D109" s="1631" t="s">
        <v>212</v>
      </c>
      <c r="E109" s="1291">
        <v>16.721511961666412</v>
      </c>
      <c r="F109" s="1291">
        <v>18.228582609996671</v>
      </c>
      <c r="G109" s="1291">
        <v>17.364706917788119</v>
      </c>
      <c r="H109" s="1291">
        <v>18.772346339262231</v>
      </c>
      <c r="I109" s="1291">
        <v>18.939418900109434</v>
      </c>
      <c r="J109" s="1291">
        <v>19.311442113803828</v>
      </c>
      <c r="K109" s="1291">
        <v>18.654561416798035</v>
      </c>
      <c r="L109" s="1291">
        <v>17.668695392695287</v>
      </c>
      <c r="M109" s="1291">
        <v>17.627538608841213</v>
      </c>
      <c r="N109" s="1291">
        <v>17.371003619025629</v>
      </c>
      <c r="O109" s="1291">
        <v>18.880608412164577</v>
      </c>
      <c r="P109" s="1285">
        <v>18.814585505197492</v>
      </c>
      <c r="Q109" s="1286">
        <v>18.136629544587326</v>
      </c>
      <c r="R109" s="2"/>
    </row>
    <row r="110" spans="1:18" ht="18.75" customHeight="1">
      <c r="A110" s="2"/>
      <c r="B110" s="1292"/>
      <c r="C110" s="1300"/>
      <c r="D110" s="1631" t="s">
        <v>213</v>
      </c>
      <c r="E110" s="1291">
        <v>19.435009041416397</v>
      </c>
      <c r="F110" s="1291">
        <v>20.277434145900841</v>
      </c>
      <c r="G110" s="1291">
        <v>19.836144871884279</v>
      </c>
      <c r="H110" s="1291">
        <v>22.889257083497878</v>
      </c>
      <c r="I110" s="1291">
        <v>21.55115392557061</v>
      </c>
      <c r="J110" s="1291">
        <v>21.355878152763974</v>
      </c>
      <c r="K110" s="1291">
        <v>21.406756443249918</v>
      </c>
      <c r="L110" s="1291">
        <v>20.469983221715083</v>
      </c>
      <c r="M110" s="1291">
        <v>19.740125887795095</v>
      </c>
      <c r="N110" s="1291">
        <v>19.365119671982448</v>
      </c>
      <c r="O110" s="1291">
        <v>20.861055762314425</v>
      </c>
      <c r="P110" s="1285">
        <v>20.73076163076453</v>
      </c>
      <c r="Q110" s="1286">
        <v>20.646933533639533</v>
      </c>
      <c r="R110" s="2"/>
    </row>
    <row r="111" spans="1:18" ht="18.75" customHeight="1">
      <c r="A111" s="2"/>
      <c r="B111" s="1292"/>
      <c r="C111" s="1300"/>
      <c r="D111" s="1631" t="s">
        <v>214</v>
      </c>
      <c r="E111" s="1291">
        <v>16.165888557855357</v>
      </c>
      <c r="F111" s="1291">
        <v>17.16972817703407</v>
      </c>
      <c r="G111" s="1291">
        <v>18.269619784853806</v>
      </c>
      <c r="H111" s="1291">
        <v>17.008306437100451</v>
      </c>
      <c r="I111" s="1291">
        <v>16.721847131040871</v>
      </c>
      <c r="J111" s="1291">
        <v>16.038114112457041</v>
      </c>
      <c r="K111" s="1291">
        <v>16.179627346108607</v>
      </c>
      <c r="L111" s="1291">
        <v>15.196549225608873</v>
      </c>
      <c r="M111" s="1291">
        <v>14.670046418987022</v>
      </c>
      <c r="N111" s="1291">
        <v>14.127373599040856</v>
      </c>
      <c r="O111" s="1291">
        <v>15.246227833253053</v>
      </c>
      <c r="P111" s="1285">
        <v>15.917728322585711</v>
      </c>
      <c r="Q111" s="1286">
        <v>15.908064286337103</v>
      </c>
      <c r="R111" s="2"/>
    </row>
    <row r="112" spans="1:18" ht="18.75" customHeight="1">
      <c r="A112" s="2"/>
      <c r="B112" s="1292"/>
      <c r="C112" s="1300"/>
      <c r="D112" s="1631" t="s">
        <v>285</v>
      </c>
      <c r="E112" s="1291">
        <v>19.739432506222464</v>
      </c>
      <c r="F112" s="1291">
        <v>19.75804675112505</v>
      </c>
      <c r="G112" s="1291">
        <v>19.298731982363289</v>
      </c>
      <c r="H112" s="1291">
        <v>19.461229851765307</v>
      </c>
      <c r="I112" s="1291">
        <v>19.438472618036734</v>
      </c>
      <c r="J112" s="1291">
        <v>18.667044021680262</v>
      </c>
      <c r="K112" s="1291">
        <v>18.761502972345532</v>
      </c>
      <c r="L112" s="1291">
        <v>18.67677192045705</v>
      </c>
      <c r="M112" s="1291">
        <v>18.711470843946682</v>
      </c>
      <c r="N112" s="1291">
        <v>19.221327163449889</v>
      </c>
      <c r="O112" s="1291">
        <v>19.893554229629679</v>
      </c>
      <c r="P112" s="1285">
        <v>20.08705175516647</v>
      </c>
      <c r="Q112" s="1286">
        <v>19.315580963992598</v>
      </c>
      <c r="R112" s="2"/>
    </row>
    <row r="113" spans="1:18" ht="18.75" customHeight="1">
      <c r="A113" s="2"/>
      <c r="B113" s="1292"/>
      <c r="C113" s="1300"/>
      <c r="D113" s="1631" t="s">
        <v>286</v>
      </c>
      <c r="E113" s="1291">
        <v>17.667668832516945</v>
      </c>
      <c r="F113" s="1291">
        <v>17.520534423101527</v>
      </c>
      <c r="G113" s="1291">
        <v>17.016003054091808</v>
      </c>
      <c r="H113" s="1291">
        <v>16.314255067048073</v>
      </c>
      <c r="I113" s="1291">
        <v>16.949839200874472</v>
      </c>
      <c r="J113" s="1291">
        <v>16.667732180698607</v>
      </c>
      <c r="K113" s="1291">
        <v>16.600062016565239</v>
      </c>
      <c r="L113" s="1291">
        <v>16.183373567038991</v>
      </c>
      <c r="M113" s="1291">
        <v>16.147557117307727</v>
      </c>
      <c r="N113" s="1291">
        <v>16.529125217987417</v>
      </c>
      <c r="O113" s="1291">
        <v>16.329279734576652</v>
      </c>
      <c r="P113" s="1285">
        <v>16.852028667610995</v>
      </c>
      <c r="Q113" s="1286">
        <v>16.734612843953187</v>
      </c>
      <c r="R113" s="2"/>
    </row>
    <row r="114" spans="1:18" ht="18.75" customHeight="1">
      <c r="A114" s="2"/>
      <c r="B114" s="1292"/>
      <c r="C114" s="1300"/>
      <c r="D114" s="1631" t="s">
        <v>312</v>
      </c>
      <c r="E114" s="1291">
        <v>15.411162176511784</v>
      </c>
      <c r="F114" s="1291">
        <v>13.238097430393022</v>
      </c>
      <c r="G114" s="1291">
        <v>11.588944516858145</v>
      </c>
      <c r="H114" s="1291">
        <v>11.028333821482216</v>
      </c>
      <c r="I114" s="1291">
        <v>11.293924847020708</v>
      </c>
      <c r="J114" s="1291">
        <v>10.871208678184246</v>
      </c>
      <c r="K114" s="1291">
        <v>10.975516310631871</v>
      </c>
      <c r="L114" s="1291">
        <v>10.7760834582631</v>
      </c>
      <c r="M114" s="1291">
        <v>11.050296005483478</v>
      </c>
      <c r="N114" s="1291">
        <v>11.422875446013903</v>
      </c>
      <c r="O114" s="1291">
        <v>11.248944111815927</v>
      </c>
      <c r="P114" s="1285">
        <v>14.13601040813889</v>
      </c>
      <c r="Q114" s="1286">
        <v>11.871258200820716</v>
      </c>
      <c r="R114" s="2"/>
    </row>
    <row r="115" spans="1:18" ht="18.75" customHeight="1">
      <c r="A115" s="2"/>
      <c r="B115" s="1292"/>
      <c r="C115" s="1300"/>
      <c r="D115" s="1631" t="s">
        <v>314</v>
      </c>
      <c r="E115" s="1291">
        <v>11.744255002535279</v>
      </c>
      <c r="F115" s="1291">
        <v>11.532949209483498</v>
      </c>
      <c r="G115" s="1291">
        <v>11.352349341932698</v>
      </c>
      <c r="H115" s="1291">
        <v>11.414380777632871</v>
      </c>
      <c r="I115" s="1291">
        <v>11.432742904649507</v>
      </c>
      <c r="J115" s="1291">
        <v>10.838598347364735</v>
      </c>
      <c r="K115" s="1291">
        <v>10.840999975362232</v>
      </c>
      <c r="L115" s="1291">
        <v>10.900531459638328</v>
      </c>
      <c r="M115" s="1291">
        <v>10.949482693610371</v>
      </c>
      <c r="N115" s="1291">
        <v>11.380819739692839</v>
      </c>
      <c r="O115" s="1291">
        <v>11.227757839375036</v>
      </c>
      <c r="P115" s="1285">
        <v>11.414833297573781</v>
      </c>
      <c r="Q115" s="1286">
        <v>11.257206586448978</v>
      </c>
      <c r="R115" s="2"/>
    </row>
    <row r="116" spans="1:18" ht="18.75" customHeight="1">
      <c r="A116" s="2"/>
      <c r="B116" s="1292"/>
      <c r="C116" s="1300"/>
      <c r="D116" s="1631" t="s">
        <v>315</v>
      </c>
      <c r="E116" s="1291">
        <v>19.491971911722558</v>
      </c>
      <c r="F116" s="1291">
        <v>19.491892866340457</v>
      </c>
      <c r="G116" s="1291">
        <v>19.177008879023308</v>
      </c>
      <c r="H116" s="1291">
        <v>19.283857864773235</v>
      </c>
      <c r="I116" s="1291">
        <v>19.216851383028597</v>
      </c>
      <c r="J116" s="1291">
        <v>18.667599882778156</v>
      </c>
      <c r="K116" s="1291">
        <v>18.53948122839088</v>
      </c>
      <c r="L116" s="1291">
        <v>18.401536264562196</v>
      </c>
      <c r="M116" s="1291">
        <v>18.472348218382017</v>
      </c>
      <c r="N116" s="1291">
        <v>18.958541848935546</v>
      </c>
      <c r="O116" s="1291">
        <v>19.682730235084183</v>
      </c>
      <c r="P116" s="1285">
        <v>19.880797773654916</v>
      </c>
      <c r="Q116" s="1286">
        <v>19.090299506263769</v>
      </c>
      <c r="R116" s="2"/>
    </row>
    <row r="117" spans="1:18" ht="18.75" customHeight="1">
      <c r="A117" s="2"/>
      <c r="B117" s="1292"/>
      <c r="C117" s="1300"/>
      <c r="D117" s="1631" t="s">
        <v>316</v>
      </c>
      <c r="E117" s="1291">
        <v>19.658294162437628</v>
      </c>
      <c r="F117" s="1291">
        <v>19.545549414170381</v>
      </c>
      <c r="G117" s="1291">
        <v>19.265834802519883</v>
      </c>
      <c r="H117" s="1291">
        <v>19.374229729996255</v>
      </c>
      <c r="I117" s="1291">
        <v>19.354004696886253</v>
      </c>
      <c r="J117" s="1291">
        <v>18.802243471254574</v>
      </c>
      <c r="K117" s="1291">
        <v>18.653750456532542</v>
      </c>
      <c r="L117" s="1291">
        <v>18.442269204603129</v>
      </c>
      <c r="M117" s="1291">
        <v>18.610144738196112</v>
      </c>
      <c r="N117" s="1291">
        <v>19.054314192230461</v>
      </c>
      <c r="O117" s="1291">
        <v>19.303103109034197</v>
      </c>
      <c r="P117" s="1285">
        <v>19.423818343300375</v>
      </c>
      <c r="Q117" s="1286">
        <v>19.096918367293497</v>
      </c>
      <c r="R117" s="2"/>
    </row>
    <row r="118" spans="1:18" ht="18.75" customHeight="1">
      <c r="A118" s="2"/>
      <c r="B118" s="1292"/>
      <c r="C118" s="1300"/>
      <c r="D118" s="1631" t="s">
        <v>317</v>
      </c>
      <c r="E118" s="1291">
        <v>19.942697070036925</v>
      </c>
      <c r="F118" s="1291">
        <v>19.927654050492585</v>
      </c>
      <c r="G118" s="1291">
        <v>19.616712600556951</v>
      </c>
      <c r="H118" s="1291">
        <v>19.756620718288122</v>
      </c>
      <c r="I118" s="1291">
        <v>19.655960367731147</v>
      </c>
      <c r="J118" s="1291">
        <v>19.082647971622468</v>
      </c>
      <c r="K118" s="1291">
        <v>19.008842620296388</v>
      </c>
      <c r="L118" s="1291">
        <v>18.849880936025013</v>
      </c>
      <c r="M118" s="1291">
        <v>18.898297765074133</v>
      </c>
      <c r="N118" s="1291">
        <v>19.402974522158765</v>
      </c>
      <c r="O118" s="1291">
        <v>20.158897773217099</v>
      </c>
      <c r="P118" s="1285">
        <v>20.312411999316982</v>
      </c>
      <c r="Q118" s="1286">
        <v>19.552105093621126</v>
      </c>
      <c r="R118" s="2"/>
    </row>
    <row r="119" spans="1:18" ht="18.75" customHeight="1">
      <c r="A119" s="2"/>
      <c r="B119" s="1292"/>
      <c r="C119" s="1300"/>
      <c r="D119" s="1631" t="s">
        <v>287</v>
      </c>
      <c r="E119" s="1291">
        <v>19.716468823026691</v>
      </c>
      <c r="F119" s="1291">
        <v>19.857772072050661</v>
      </c>
      <c r="G119" s="1291">
        <v>19.711588614932616</v>
      </c>
      <c r="H119" s="1291">
        <v>19.92375903010295</v>
      </c>
      <c r="I119" s="1291">
        <v>19.889225984283424</v>
      </c>
      <c r="J119" s="1291">
        <v>19.126392352017376</v>
      </c>
      <c r="K119" s="1291">
        <v>18.983064452209547</v>
      </c>
      <c r="L119" s="1291">
        <v>18.902334281181925</v>
      </c>
      <c r="M119" s="1291">
        <v>18.936376747760026</v>
      </c>
      <c r="N119" s="1291">
        <v>19.42903771460038</v>
      </c>
      <c r="O119" s="1291">
        <v>20.303877857835367</v>
      </c>
      <c r="P119" s="1285">
        <v>20.262093922576167</v>
      </c>
      <c r="Q119" s="1286">
        <v>19.587939382290429</v>
      </c>
      <c r="R119" s="2"/>
    </row>
    <row r="120" spans="1:18" ht="18.75" customHeight="1">
      <c r="A120" s="2"/>
      <c r="B120" s="1292"/>
      <c r="C120" s="1300"/>
      <c r="D120" s="1631" t="s">
        <v>288</v>
      </c>
      <c r="E120" s="1291">
        <v>21.103853048012066</v>
      </c>
      <c r="F120" s="1291">
        <v>24.419256507981597</v>
      </c>
      <c r="G120" s="1291">
        <v>22.404689633579977</v>
      </c>
      <c r="H120" s="1291">
        <v>21.123521109997927</v>
      </c>
      <c r="I120" s="1291">
        <v>20.567375482834571</v>
      </c>
      <c r="J120" s="1291">
        <v>19.659231996195238</v>
      </c>
      <c r="K120" s="1291">
        <v>18.885004366033893</v>
      </c>
      <c r="L120" s="1291">
        <v>19.009707933191081</v>
      </c>
      <c r="M120" s="1291">
        <v>18.512815569870028</v>
      </c>
      <c r="N120" s="1291">
        <v>19.1060632491733</v>
      </c>
      <c r="O120" s="1291">
        <v>16.404760294921982</v>
      </c>
      <c r="P120" s="1285">
        <v>16.492163695695304</v>
      </c>
      <c r="Q120" s="1286">
        <v>19.638518904550804</v>
      </c>
      <c r="R120" s="2"/>
    </row>
    <row r="121" spans="1:18" ht="18.75" customHeight="1">
      <c r="A121" s="2"/>
      <c r="B121" s="1292"/>
      <c r="C121" s="8"/>
      <c r="D121" s="1305" t="s">
        <v>318</v>
      </c>
      <c r="E121" s="1291">
        <v>28.355815184512995</v>
      </c>
      <c r="F121" s="1291">
        <v>27.623279934278081</v>
      </c>
      <c r="G121" s="1291">
        <v>27.117430936420881</v>
      </c>
      <c r="H121" s="1291">
        <v>27.143672263681584</v>
      </c>
      <c r="I121" s="1291">
        <v>27.089154493138562</v>
      </c>
      <c r="J121" s="1291">
        <v>26.141722557567629</v>
      </c>
      <c r="K121" s="1291">
        <v>26.296903460837893</v>
      </c>
      <c r="L121" s="1291">
        <v>25.866257995735605</v>
      </c>
      <c r="M121" s="1291">
        <v>25.799832480506819</v>
      </c>
      <c r="N121" s="1291">
        <v>26.013238041853516</v>
      </c>
      <c r="O121" s="1291">
        <v>26.018373907615484</v>
      </c>
      <c r="P121" s="1285">
        <v>25.59671221452399</v>
      </c>
      <c r="Q121" s="1286">
        <v>26.650994379593612</v>
      </c>
      <c r="R121" s="2"/>
    </row>
    <row r="122" spans="1:18" ht="18.75" customHeight="1">
      <c r="A122" s="2"/>
      <c r="B122" s="1295"/>
      <c r="C122" s="1872" t="s">
        <v>320</v>
      </c>
      <c r="D122" s="1881"/>
      <c r="E122" s="1297">
        <v>17.783951974639212</v>
      </c>
      <c r="F122" s="1297">
        <v>17.578006400774072</v>
      </c>
      <c r="G122" s="1297">
        <v>16.985190207783212</v>
      </c>
      <c r="H122" s="1297">
        <v>16.458871476039882</v>
      </c>
      <c r="I122" s="1297">
        <v>16.925102292644969</v>
      </c>
      <c r="J122" s="1297">
        <v>16.575303982243476</v>
      </c>
      <c r="K122" s="1297">
        <v>16.525211491870923</v>
      </c>
      <c r="L122" s="1297">
        <v>16.164544059792391</v>
      </c>
      <c r="M122" s="1297">
        <v>16.141129877837873</v>
      </c>
      <c r="N122" s="1297">
        <v>16.519523523689802</v>
      </c>
      <c r="O122" s="1297">
        <v>16.526872242633843</v>
      </c>
      <c r="P122" s="1298">
        <v>17.1988206140472</v>
      </c>
      <c r="Q122" s="402">
        <v>16.78568287644751</v>
      </c>
      <c r="R122" s="2"/>
    </row>
    <row r="123" spans="1:18" ht="18.75" customHeight="1">
      <c r="A123" s="2"/>
      <c r="B123" s="1292">
        <v>12</v>
      </c>
      <c r="C123" s="1639" t="s">
        <v>20</v>
      </c>
      <c r="D123" s="1632" t="s">
        <v>211</v>
      </c>
      <c r="E123" s="1291">
        <v>19.357814573782584</v>
      </c>
      <c r="F123" s="1291">
        <v>19.797056660661106</v>
      </c>
      <c r="G123" s="1291">
        <v>19.134844432600147</v>
      </c>
      <c r="H123" s="1291">
        <v>19.738003925282701</v>
      </c>
      <c r="I123" s="1291">
        <v>13.434029344977352</v>
      </c>
      <c r="J123" s="1291">
        <v>17.897130816740621</v>
      </c>
      <c r="K123" s="1291">
        <v>17.325079317117389</v>
      </c>
      <c r="L123" s="1291">
        <v>17.48963434330383</v>
      </c>
      <c r="M123" s="1291">
        <v>18.284856609759558</v>
      </c>
      <c r="N123" s="1291">
        <v>17.978697497403271</v>
      </c>
      <c r="O123" s="1291">
        <v>18.987371917463513</v>
      </c>
      <c r="P123" s="1285">
        <v>18.412198647506337</v>
      </c>
      <c r="Q123" s="1286">
        <v>18.01583843644412</v>
      </c>
      <c r="R123" s="2"/>
    </row>
    <row r="124" spans="1:18" ht="18.75" customHeight="1">
      <c r="A124" s="2"/>
      <c r="B124" s="1292"/>
      <c r="C124" s="1300"/>
      <c r="D124" s="1631" t="s">
        <v>212</v>
      </c>
      <c r="E124" s="1291">
        <v>21.67971996754569</v>
      </c>
      <c r="F124" s="1291">
        <v>32.394111978890983</v>
      </c>
      <c r="G124" s="1291">
        <v>20.531564035319477</v>
      </c>
      <c r="H124" s="1291">
        <v>30.610853485072386</v>
      </c>
      <c r="I124" s="1291">
        <v>28.466555403082527</v>
      </c>
      <c r="J124" s="1291">
        <v>28.708103379294634</v>
      </c>
      <c r="K124" s="1291">
        <v>26.105988955121585</v>
      </c>
      <c r="L124" s="1291">
        <v>17.862320263151151</v>
      </c>
      <c r="M124" s="1291">
        <v>26.236775030758242</v>
      </c>
      <c r="N124" s="1291">
        <v>22.653285985666972</v>
      </c>
      <c r="O124" s="1291">
        <v>22.772267140954728</v>
      </c>
      <c r="P124" s="1285">
        <v>30.37992267987595</v>
      </c>
      <c r="Q124" s="1286">
        <v>25.650596539130749</v>
      </c>
      <c r="R124" s="2"/>
    </row>
    <row r="125" spans="1:18" ht="18.75" customHeight="1">
      <c r="A125" s="2"/>
      <c r="B125" s="1292"/>
      <c r="C125" s="1300"/>
      <c r="D125" s="1631" t="s">
        <v>213</v>
      </c>
      <c r="E125" s="1291">
        <v>21.868415910260531</v>
      </c>
      <c r="F125" s="1291">
        <v>23.111215159591062</v>
      </c>
      <c r="G125" s="1291">
        <v>20.589232101429026</v>
      </c>
      <c r="H125" s="1291">
        <v>21.911319426419823</v>
      </c>
      <c r="I125" s="1291">
        <v>19.004739159377309</v>
      </c>
      <c r="J125" s="1291">
        <v>20.155258892833242</v>
      </c>
      <c r="K125" s="1291">
        <v>20.704124987322466</v>
      </c>
      <c r="L125" s="1291">
        <v>19.885777782255353</v>
      </c>
      <c r="M125" s="1291">
        <v>17.999290148081862</v>
      </c>
      <c r="N125" s="1291">
        <v>18.036778687485395</v>
      </c>
      <c r="O125" s="1291">
        <v>19.517788857963918</v>
      </c>
      <c r="P125" s="1285">
        <v>20.093505107161349</v>
      </c>
      <c r="Q125" s="1286">
        <v>20.232346019332354</v>
      </c>
      <c r="R125" s="2"/>
    </row>
    <row r="126" spans="1:18" ht="18.75" customHeight="1">
      <c r="A126" s="2"/>
      <c r="B126" s="1292"/>
      <c r="C126" s="1300"/>
      <c r="D126" s="1631" t="s">
        <v>214</v>
      </c>
      <c r="E126" s="1291">
        <v>33.533388892175253</v>
      </c>
      <c r="F126" s="1291">
        <v>27.681693130212363</v>
      </c>
      <c r="G126" s="1291">
        <v>26.028269506072213</v>
      </c>
      <c r="H126" s="1291">
        <v>26.739812372080724</v>
      </c>
      <c r="I126" s="1291">
        <v>20.741610491706918</v>
      </c>
      <c r="J126" s="1291">
        <v>20.913256023472009</v>
      </c>
      <c r="K126" s="1291">
        <v>22.104829452584799</v>
      </c>
      <c r="L126" s="1291">
        <v>21.384351427063457</v>
      </c>
      <c r="M126" s="1291">
        <v>22.852875289776222</v>
      </c>
      <c r="N126" s="1291">
        <v>28.802306172216618</v>
      </c>
      <c r="O126" s="1291">
        <v>21.743892730369119</v>
      </c>
      <c r="P126" s="1285">
        <v>21.362168310437948</v>
      </c>
      <c r="Q126" s="1286">
        <v>24.594920324806154</v>
      </c>
      <c r="R126" s="2"/>
    </row>
    <row r="127" spans="1:18" ht="18.75" customHeight="1">
      <c r="A127" s="2"/>
      <c r="B127" s="1292"/>
      <c r="C127" s="1300"/>
      <c r="D127" s="1631" t="s">
        <v>285</v>
      </c>
      <c r="E127" s="1291">
        <v>23.448996838747476</v>
      </c>
      <c r="F127" s="1291">
        <v>23.115404063604597</v>
      </c>
      <c r="G127" s="1291">
        <v>22.984742584577631</v>
      </c>
      <c r="H127" s="1291">
        <v>22.698927916014703</v>
      </c>
      <c r="I127" s="1291">
        <v>21.805011877589958</v>
      </c>
      <c r="J127" s="1291">
        <v>20.841459754412181</v>
      </c>
      <c r="K127" s="1291">
        <v>21.280974587041044</v>
      </c>
      <c r="L127" s="1291">
        <v>20.246715787045481</v>
      </c>
      <c r="M127" s="1291">
        <v>20.89534919939738</v>
      </c>
      <c r="N127" s="1291">
        <v>21.204353099754325</v>
      </c>
      <c r="O127" s="1291">
        <v>21.921222369098118</v>
      </c>
      <c r="P127" s="1285">
        <v>21.933672577999467</v>
      </c>
      <c r="Q127" s="1286">
        <v>21.850056746385931</v>
      </c>
      <c r="R127" s="2"/>
    </row>
    <row r="128" spans="1:18" ht="18.75" customHeight="1">
      <c r="A128" s="2"/>
      <c r="B128" s="1292"/>
      <c r="C128" s="1300"/>
      <c r="D128" s="1631" t="s">
        <v>286</v>
      </c>
      <c r="E128" s="1291">
        <v>24.538551709426564</v>
      </c>
      <c r="F128" s="1291">
        <v>23.874613760834581</v>
      </c>
      <c r="G128" s="1291">
        <v>24.214414976552636</v>
      </c>
      <c r="H128" s="1291">
        <v>23.621560139922543</v>
      </c>
      <c r="I128" s="1291">
        <v>23.590816107099361</v>
      </c>
      <c r="J128" s="1291">
        <v>22.221531646308673</v>
      </c>
      <c r="K128" s="1291">
        <v>22.437434843688479</v>
      </c>
      <c r="L128" s="1291">
        <v>21.055124877803443</v>
      </c>
      <c r="M128" s="1291">
        <v>21.719997279758847</v>
      </c>
      <c r="N128" s="1291">
        <v>21.582637532005101</v>
      </c>
      <c r="O128" s="1291">
        <v>22.55577752832647</v>
      </c>
      <c r="P128" s="1285">
        <v>22.123943148107109</v>
      </c>
      <c r="Q128" s="1286">
        <v>22.812814837479621</v>
      </c>
      <c r="R128" s="2"/>
    </row>
    <row r="129" spans="1:18" ht="18.75" customHeight="1">
      <c r="A129" s="2"/>
      <c r="B129" s="1292"/>
      <c r="C129" s="1300"/>
      <c r="D129" s="1631" t="s">
        <v>312</v>
      </c>
      <c r="E129" s="1291">
        <v>20.530599266597395</v>
      </c>
      <c r="F129" s="1291">
        <v>20.41371683916757</v>
      </c>
      <c r="G129" s="1291">
        <v>20.09614581319709</v>
      </c>
      <c r="H129" s="1291">
        <v>20.233361974935228</v>
      </c>
      <c r="I129" s="1291">
        <v>16.542891445679665</v>
      </c>
      <c r="J129" s="1291">
        <v>18.902095931357799</v>
      </c>
      <c r="K129" s="1291">
        <v>18.863819839943496</v>
      </c>
      <c r="L129" s="1291">
        <v>18.754129150851483</v>
      </c>
      <c r="M129" s="1291">
        <v>13.221800523974068</v>
      </c>
      <c r="N129" s="1291">
        <v>19.252949116550344</v>
      </c>
      <c r="O129" s="1291">
        <v>30.45929066475988</v>
      </c>
      <c r="P129" s="1285">
        <v>13.541312493072999</v>
      </c>
      <c r="Q129" s="1286">
        <v>19.164250616595535</v>
      </c>
      <c r="R129" s="2"/>
    </row>
    <row r="130" spans="1:18" ht="18.75" customHeight="1">
      <c r="A130" s="2"/>
      <c r="B130" s="1292"/>
      <c r="C130" s="1300"/>
      <c r="D130" s="1631" t="s">
        <v>314</v>
      </c>
      <c r="E130" s="1291">
        <v>14.615211193691618</v>
      </c>
      <c r="F130" s="1291">
        <v>13.433685637663885</v>
      </c>
      <c r="G130" s="1291">
        <v>13.912433458552295</v>
      </c>
      <c r="H130" s="1291">
        <v>13.949047759774643</v>
      </c>
      <c r="I130" s="1291">
        <v>12.765015882767049</v>
      </c>
      <c r="J130" s="1291">
        <v>13.706133318075635</v>
      </c>
      <c r="K130" s="1291">
        <v>12.551384809643876</v>
      </c>
      <c r="L130" s="1291">
        <v>12.070937611491164</v>
      </c>
      <c r="M130" s="1291">
        <v>12.279142091698596</v>
      </c>
      <c r="N130" s="1291">
        <v>13.050432813547346</v>
      </c>
      <c r="O130" s="1291">
        <v>12.764402810304448</v>
      </c>
      <c r="P130" s="1285">
        <v>13.674546837962017</v>
      </c>
      <c r="Q130" s="1286">
        <v>13.261143009084222</v>
      </c>
      <c r="R130" s="2"/>
    </row>
    <row r="131" spans="1:18" ht="18.75" customHeight="1">
      <c r="A131" s="2"/>
      <c r="B131" s="1292"/>
      <c r="C131" s="8"/>
      <c r="D131" s="1289" t="s">
        <v>317</v>
      </c>
      <c r="E131" s="1291">
        <v>13.990003854841927</v>
      </c>
      <c r="F131" s="1291">
        <v>11.525758732973355</v>
      </c>
      <c r="G131" s="1291">
        <v>11.636888454902403</v>
      </c>
      <c r="H131" s="1291">
        <v>13.143267474105674</v>
      </c>
      <c r="I131" s="1291">
        <v>13.026335734139483</v>
      </c>
      <c r="J131" s="1291">
        <v>12.431077936070718</v>
      </c>
      <c r="K131" s="1291">
        <v>12.542581931672578</v>
      </c>
      <c r="L131" s="1291">
        <v>12.915735313017692</v>
      </c>
      <c r="M131" s="1291">
        <v>10.70054775863716</v>
      </c>
      <c r="N131" s="1291">
        <v>12.52068041728467</v>
      </c>
      <c r="O131" s="1291">
        <v>11.997133703300058</v>
      </c>
      <c r="P131" s="1285">
        <v>11.800407293649624</v>
      </c>
      <c r="Q131" s="1286">
        <v>12.427374739150951</v>
      </c>
      <c r="R131" s="2"/>
    </row>
    <row r="132" spans="1:18" ht="18.75" customHeight="1">
      <c r="A132" s="2"/>
      <c r="B132" s="1292"/>
      <c r="C132" s="1283"/>
      <c r="D132" s="1633" t="s">
        <v>287</v>
      </c>
      <c r="E132" s="1291">
        <v>23.014805970149254</v>
      </c>
      <c r="F132" s="1291">
        <v>24.623541666666664</v>
      </c>
      <c r="G132" s="1291">
        <v>24.79280497280498</v>
      </c>
      <c r="H132" s="1291">
        <v>55.886523702031603</v>
      </c>
      <c r="I132" s="1291">
        <v>30.40515406162465</v>
      </c>
      <c r="J132" s="1291">
        <v>39.78830769230769</v>
      </c>
      <c r="K132" s="1291">
        <v>44.829700996677744</v>
      </c>
      <c r="L132" s="1291">
        <v>25.563230912476726</v>
      </c>
      <c r="M132" s="1291">
        <v>37.837074829931979</v>
      </c>
      <c r="N132" s="1291">
        <v>32.454662379421215</v>
      </c>
      <c r="O132" s="1291">
        <v>25.102330246913585</v>
      </c>
      <c r="P132" s="1285">
        <v>31.459144736842109</v>
      </c>
      <c r="Q132" s="1286">
        <v>30.921777809307606</v>
      </c>
      <c r="R132" s="2"/>
    </row>
    <row r="133" spans="1:18" ht="18.75" customHeight="1">
      <c r="A133" s="2"/>
      <c r="B133" s="1295"/>
      <c r="C133" s="1872" t="s">
        <v>320</v>
      </c>
      <c r="D133" s="1881"/>
      <c r="E133" s="1297">
        <v>23.3574012317411</v>
      </c>
      <c r="F133" s="1297">
        <v>22.893702917315252</v>
      </c>
      <c r="G133" s="1297">
        <v>22.943522606665329</v>
      </c>
      <c r="H133" s="1297">
        <v>22.572945801993036</v>
      </c>
      <c r="I133" s="1297">
        <v>21.908384607846124</v>
      </c>
      <c r="J133" s="1297">
        <v>21.131036690070253</v>
      </c>
      <c r="K133" s="1297">
        <v>21.298873198198237</v>
      </c>
      <c r="L133" s="1297">
        <v>20.107230708245623</v>
      </c>
      <c r="M133" s="1297">
        <v>20.160883270892963</v>
      </c>
      <c r="N133" s="1297">
        <v>20.785171509034551</v>
      </c>
      <c r="O133" s="1297">
        <v>22.60256031974653</v>
      </c>
      <c r="P133" s="1298">
        <v>20.959072607210757</v>
      </c>
      <c r="Q133" s="402">
        <v>21.732612076395348</v>
      </c>
      <c r="R133" s="2"/>
    </row>
    <row r="134" spans="1:18" ht="25.5">
      <c r="A134" s="2"/>
      <c r="B134" s="1637">
        <v>13</v>
      </c>
      <c r="C134" s="1394" t="s">
        <v>325</v>
      </c>
      <c r="D134" s="1632" t="s">
        <v>286</v>
      </c>
      <c r="E134" s="1291">
        <v>22.38924556385032</v>
      </c>
      <c r="F134" s="1291">
        <v>21.986425938630823</v>
      </c>
      <c r="G134" s="1291">
        <v>21.352092418171409</v>
      </c>
      <c r="H134" s="1291">
        <v>21.965675567116794</v>
      </c>
      <c r="I134" s="1291">
        <v>21.778207744274187</v>
      </c>
      <c r="J134" s="1291">
        <v>20.96106355584482</v>
      </c>
      <c r="K134" s="1291">
        <v>21.016854192833893</v>
      </c>
      <c r="L134" s="1291">
        <v>21.759981130062176</v>
      </c>
      <c r="M134" s="1291">
        <v>17.046062017833883</v>
      </c>
      <c r="N134" s="1291">
        <v>17.477805915503062</v>
      </c>
      <c r="O134" s="1291">
        <v>17.235420172860564</v>
      </c>
      <c r="P134" s="1285">
        <v>16.877725492066709</v>
      </c>
      <c r="Q134" s="1286">
        <v>20.020073142486162</v>
      </c>
      <c r="R134" s="2"/>
    </row>
    <row r="135" spans="1:18" ht="18.75" customHeight="1">
      <c r="A135" s="2"/>
      <c r="B135" s="1292"/>
      <c r="C135" s="8"/>
      <c r="D135" s="1289" t="s">
        <v>312</v>
      </c>
      <c r="E135" s="1291">
        <v>26.493525145529155</v>
      </c>
      <c r="F135" s="1291">
        <v>26.433259812747572</v>
      </c>
      <c r="G135" s="1291">
        <v>22.808115208483976</v>
      </c>
      <c r="H135" s="1291">
        <v>25.914124263524371</v>
      </c>
      <c r="I135" s="1291">
        <v>24.734942419825071</v>
      </c>
      <c r="J135" s="1291">
        <v>24.014048744998181</v>
      </c>
      <c r="K135" s="1291">
        <v>24.997724614192094</v>
      </c>
      <c r="L135" s="1291">
        <v>26.652330355856503</v>
      </c>
      <c r="M135" s="1291">
        <v>25.298413974339159</v>
      </c>
      <c r="N135" s="1291">
        <v>26.373102099164846</v>
      </c>
      <c r="O135" s="1291">
        <v>24.428717482140449</v>
      </c>
      <c r="P135" s="1285">
        <v>24.78440940830577</v>
      </c>
      <c r="Q135" s="1286">
        <v>25.207569940182943</v>
      </c>
      <c r="R135" s="2"/>
    </row>
    <row r="136" spans="1:18" ht="18.75" customHeight="1">
      <c r="A136" s="2"/>
      <c r="B136" s="1292"/>
      <c r="C136" s="1282"/>
      <c r="D136" s="1633" t="s">
        <v>317</v>
      </c>
      <c r="E136" s="1291">
        <v>33.637666666666668</v>
      </c>
      <c r="F136" s="1291">
        <v>33.602111111111107</v>
      </c>
      <c r="G136" s="1291">
        <v>33.068333333333335</v>
      </c>
      <c r="H136" s="1291">
        <v>33.380333333333333</v>
      </c>
      <c r="I136" s="1291">
        <v>33.204777777777778</v>
      </c>
      <c r="J136" s="1291">
        <v>32.128777777777778</v>
      </c>
      <c r="K136" s="1291">
        <v>31.886222222222223</v>
      </c>
      <c r="L136" s="1291">
        <v>31.009555555555551</v>
      </c>
      <c r="M136" s="1291">
        <v>31.62522222222222</v>
      </c>
      <c r="N136" s="1291">
        <v>32.73522222222222</v>
      </c>
      <c r="O136" s="1291">
        <v>30.268333333333327</v>
      </c>
      <c r="P136" s="1285">
        <v>30.385777777777776</v>
      </c>
      <c r="Q136" s="1286">
        <v>32.244361111111104</v>
      </c>
      <c r="R136" s="2"/>
    </row>
    <row r="137" spans="1:18" ht="18.75" customHeight="1">
      <c r="A137" s="2"/>
      <c r="B137" s="1295"/>
      <c r="C137" s="1872" t="s">
        <v>320</v>
      </c>
      <c r="D137" s="1881"/>
      <c r="E137" s="1297">
        <v>22.704659802530703</v>
      </c>
      <c r="F137" s="1297">
        <v>22.301933609387497</v>
      </c>
      <c r="G137" s="1297">
        <v>21.482502448047004</v>
      </c>
      <c r="H137" s="1297">
        <v>22.275252316108354</v>
      </c>
      <c r="I137" s="1297">
        <v>22.029482647174316</v>
      </c>
      <c r="J137" s="1297">
        <v>21.23793770257296</v>
      </c>
      <c r="K137" s="1297">
        <v>21.370810201580365</v>
      </c>
      <c r="L137" s="1297">
        <v>22.117982378028781</v>
      </c>
      <c r="M137" s="1297">
        <v>17.671806292119218</v>
      </c>
      <c r="N137" s="1297">
        <v>18.140284376990603</v>
      </c>
      <c r="O137" s="1297">
        <v>17.777647871682902</v>
      </c>
      <c r="P137" s="1298">
        <v>17.477408850864911</v>
      </c>
      <c r="Q137" s="402">
        <v>20.429525639943172</v>
      </c>
      <c r="R137" s="2"/>
    </row>
    <row r="138" spans="1:18" ht="18.75" customHeight="1">
      <c r="A138" s="2"/>
      <c r="B138" s="1292">
        <v>14</v>
      </c>
      <c r="C138" s="1299" t="s">
        <v>261</v>
      </c>
      <c r="D138" s="1630" t="s">
        <v>214</v>
      </c>
      <c r="E138" s="1291">
        <v>6.5381616370401003</v>
      </c>
      <c r="F138" s="1291">
        <v>6.4780263925819783</v>
      </c>
      <c r="G138" s="1291">
        <v>6.6723604143170121</v>
      </c>
      <c r="H138" s="1291">
        <v>6.5446294174106328</v>
      </c>
      <c r="I138" s="1291">
        <v>6.9379593659298946</v>
      </c>
      <c r="J138" s="1291">
        <v>6.6472711910233855</v>
      </c>
      <c r="K138" s="1291">
        <v>6.8878919194155994</v>
      </c>
      <c r="L138" s="1291">
        <v>7.10040961339124</v>
      </c>
      <c r="M138" s="1291">
        <v>7.5227518633169002</v>
      </c>
      <c r="N138" s="1291">
        <v>6.9479108021932561</v>
      </c>
      <c r="O138" s="1291">
        <v>5.4869161845271623</v>
      </c>
      <c r="P138" s="1285">
        <v>5.2842297094370956</v>
      </c>
      <c r="Q138" s="1286">
        <v>6.5970265013441844</v>
      </c>
      <c r="R138" s="2"/>
    </row>
    <row r="139" spans="1:18" ht="18.75" customHeight="1">
      <c r="A139" s="2"/>
      <c r="B139" s="1292"/>
      <c r="C139" s="1300"/>
      <c r="D139" s="1631" t="s">
        <v>285</v>
      </c>
      <c r="E139" s="1291">
        <v>31.790089459715283</v>
      </c>
      <c r="F139" s="1291">
        <v>27.94514153950778</v>
      </c>
      <c r="G139" s="1291">
        <v>27.485171899802545</v>
      </c>
      <c r="H139" s="1291">
        <v>28.372856447597474</v>
      </c>
      <c r="I139" s="1291">
        <v>28.908103524310025</v>
      </c>
      <c r="J139" s="1291">
        <v>27.652313789632608</v>
      </c>
      <c r="K139" s="1291">
        <v>28.453607377802932</v>
      </c>
      <c r="L139" s="1291">
        <v>28.936823261234697</v>
      </c>
      <c r="M139" s="1291">
        <v>28.58503866962613</v>
      </c>
      <c r="N139" s="1291">
        <v>29.175875401225557</v>
      </c>
      <c r="O139" s="1291">
        <v>16.277826879042642</v>
      </c>
      <c r="P139" s="1285">
        <v>17.071374145115065</v>
      </c>
      <c r="Q139" s="1286">
        <v>26.607328076149393</v>
      </c>
      <c r="R139" s="2"/>
    </row>
    <row r="140" spans="1:18" ht="18.75" customHeight="1">
      <c r="A140" s="2"/>
      <c r="B140" s="1292"/>
      <c r="C140" s="8"/>
      <c r="D140" s="1289" t="s">
        <v>286</v>
      </c>
      <c r="E140" s="1291">
        <v>15.236571653146276</v>
      </c>
      <c r="F140" s="1291">
        <v>14.859508228048131</v>
      </c>
      <c r="G140" s="1291">
        <v>14.676855317304071</v>
      </c>
      <c r="H140" s="1291">
        <v>14.919927154202696</v>
      </c>
      <c r="I140" s="1291">
        <v>14.962833296591251</v>
      </c>
      <c r="J140" s="1291">
        <v>14.310649607103466</v>
      </c>
      <c r="K140" s="1291">
        <v>14.497521571161277</v>
      </c>
      <c r="L140" s="1291">
        <v>13.754782531891536</v>
      </c>
      <c r="M140" s="1291">
        <v>13.61641236941507</v>
      </c>
      <c r="N140" s="1291">
        <v>14.14858142377453</v>
      </c>
      <c r="O140" s="1291">
        <v>14.013346746593101</v>
      </c>
      <c r="P140" s="1285">
        <v>13.46602429801386</v>
      </c>
      <c r="Q140" s="1286">
        <v>14.357948928332139</v>
      </c>
      <c r="R140" s="2"/>
    </row>
    <row r="141" spans="1:18" ht="18.75" customHeight="1">
      <c r="A141" s="2"/>
      <c r="B141" s="1292"/>
      <c r="C141" s="1283"/>
      <c r="D141" s="1631" t="s">
        <v>312</v>
      </c>
      <c r="E141" s="1291">
        <v>3.7779614282963094</v>
      </c>
      <c r="F141" s="1291">
        <v>7.0663460413172006</v>
      </c>
      <c r="G141" s="1291">
        <v>3.8859295305585535</v>
      </c>
      <c r="H141" s="1291">
        <v>4.4613525568228587</v>
      </c>
      <c r="I141" s="1291">
        <v>4.0995299320387444</v>
      </c>
      <c r="J141" s="1291">
        <v>4.0681158229927474</v>
      </c>
      <c r="K141" s="1291">
        <v>3.9660027806420253</v>
      </c>
      <c r="L141" s="1291">
        <v>3.7796647345863521</v>
      </c>
      <c r="M141" s="1291">
        <v>4.8287879124377229</v>
      </c>
      <c r="N141" s="1291">
        <v>3.760773821774027</v>
      </c>
      <c r="O141" s="1291">
        <v>4.7369347745117594</v>
      </c>
      <c r="P141" s="1285">
        <v>3.6879982253345487</v>
      </c>
      <c r="Q141" s="1286">
        <v>4.2147603084511323</v>
      </c>
      <c r="R141" s="2"/>
    </row>
    <row r="142" spans="1:18" ht="18.75" customHeight="1">
      <c r="A142" s="2"/>
      <c r="B142" s="1292"/>
      <c r="C142" s="1283"/>
      <c r="D142" s="1305" t="s">
        <v>317</v>
      </c>
      <c r="E142" s="1291">
        <v>29.440344332855091</v>
      </c>
      <c r="F142" s="1291">
        <v>30.760564635958396</v>
      </c>
      <c r="G142" s="1291">
        <v>31.212944785276072</v>
      </c>
      <c r="H142" s="1291">
        <v>31.143053435114506</v>
      </c>
      <c r="I142" s="1291">
        <v>32.676732026143796</v>
      </c>
      <c r="J142" s="1291">
        <v>20.706781115879828</v>
      </c>
      <c r="K142" s="1291">
        <v>14.587250571210967</v>
      </c>
      <c r="L142" s="1291">
        <v>12.444784366576819</v>
      </c>
      <c r="M142" s="1291">
        <v>17.218687910028116</v>
      </c>
      <c r="N142" s="1291">
        <v>13.415617416131337</v>
      </c>
      <c r="O142" s="1291">
        <v>19.157163265306121</v>
      </c>
      <c r="P142" s="1285">
        <v>10.396662958843157</v>
      </c>
      <c r="Q142" s="1286">
        <v>22.751769290724859</v>
      </c>
      <c r="R142" s="2"/>
    </row>
    <row r="143" spans="1:18" ht="18.75" customHeight="1">
      <c r="A143" s="2"/>
      <c r="B143" s="1295"/>
      <c r="C143" s="1872" t="s">
        <v>320</v>
      </c>
      <c r="D143" s="1881"/>
      <c r="E143" s="1297">
        <v>14.907953854483647</v>
      </c>
      <c r="F143" s="1297">
        <v>14.375783862210039</v>
      </c>
      <c r="G143" s="1297">
        <v>13.710050424834602</v>
      </c>
      <c r="H143" s="1297">
        <v>14.12661548314828</v>
      </c>
      <c r="I143" s="1297">
        <v>14.244913504788096</v>
      </c>
      <c r="J143" s="1297">
        <v>13.848423497465792</v>
      </c>
      <c r="K143" s="1297">
        <v>14.100641322332994</v>
      </c>
      <c r="L143" s="1297">
        <v>13.81435829025691</v>
      </c>
      <c r="M143" s="1297">
        <v>14.155868721312796</v>
      </c>
      <c r="N143" s="1297">
        <v>13.952823130405511</v>
      </c>
      <c r="O143" s="1297">
        <v>11.52369819450772</v>
      </c>
      <c r="P143" s="1298">
        <v>11.181260417725458</v>
      </c>
      <c r="Q143" s="402">
        <v>13.6583473292329</v>
      </c>
      <c r="R143" s="2"/>
    </row>
    <row r="144" spans="1:18" ht="25.5">
      <c r="A144" s="2"/>
      <c r="B144" s="1637">
        <v>15</v>
      </c>
      <c r="C144" s="1394" t="s">
        <v>22</v>
      </c>
      <c r="D144" s="1630" t="s">
        <v>211</v>
      </c>
      <c r="E144" s="1291">
        <v>5.031190013424971</v>
      </c>
      <c r="F144" s="1291">
        <v>6.9724958255942671</v>
      </c>
      <c r="G144" s="1291">
        <v>6.8539913981204155</v>
      </c>
      <c r="H144" s="1291">
        <v>6.8712122082667788</v>
      </c>
      <c r="I144" s="1291">
        <v>6.7356991252710285</v>
      </c>
      <c r="J144" s="1291">
        <v>6.4970579418915779</v>
      </c>
      <c r="K144" s="1291">
        <v>6.4516788912043497</v>
      </c>
      <c r="L144" s="1291">
        <v>6.2202459536160166</v>
      </c>
      <c r="M144" s="1291">
        <v>6.1858566814673575</v>
      </c>
      <c r="N144" s="1291">
        <v>6.3295991656994834</v>
      </c>
      <c r="O144" s="1291">
        <v>6.32395090602955</v>
      </c>
      <c r="P144" s="1285">
        <v>6.2968517935100587</v>
      </c>
      <c r="Q144" s="1286">
        <v>6.3446572716219771</v>
      </c>
      <c r="R144" s="2"/>
    </row>
    <row r="145" spans="1:20" ht="18.75" customHeight="1">
      <c r="A145" s="2"/>
      <c r="B145" s="1292"/>
      <c r="C145" s="1299"/>
      <c r="D145" s="1289" t="s">
        <v>212</v>
      </c>
      <c r="E145" s="1291">
        <v>20.86751314157501</v>
      </c>
      <c r="F145" s="1291">
        <v>23.213356641741047</v>
      </c>
      <c r="G145" s="1291">
        <v>22.824108525601066</v>
      </c>
      <c r="H145" s="1291">
        <v>22.878595596486583</v>
      </c>
      <c r="I145" s="1291">
        <v>22.427753605626975</v>
      </c>
      <c r="J145" s="1291">
        <v>21.640273222325369</v>
      </c>
      <c r="K145" s="1291">
        <v>21.481716180153384</v>
      </c>
      <c r="L145" s="1291">
        <v>20.711904243743199</v>
      </c>
      <c r="M145" s="1291">
        <v>20.598189399425664</v>
      </c>
      <c r="N145" s="1291">
        <v>21.074309843907074</v>
      </c>
      <c r="O145" s="1291">
        <v>21.055188956608582</v>
      </c>
      <c r="P145" s="1285">
        <v>20.964436746570602</v>
      </c>
      <c r="Q145" s="1286">
        <v>21.609603349595393</v>
      </c>
      <c r="R145" s="2"/>
    </row>
    <row r="146" spans="1:20" ht="18.75" customHeight="1">
      <c r="A146" s="2"/>
      <c r="B146" s="1292"/>
      <c r="C146" s="8"/>
      <c r="D146" s="1289" t="s">
        <v>285</v>
      </c>
      <c r="E146" s="1291">
        <v>20.109424398252894</v>
      </c>
      <c r="F146" s="1291">
        <v>21.952184811727292</v>
      </c>
      <c r="G146" s="1291">
        <v>21.583314833357484</v>
      </c>
      <c r="H146" s="1291">
        <v>21.634947072674226</v>
      </c>
      <c r="I146" s="1291">
        <v>21.208123599437865</v>
      </c>
      <c r="J146" s="1291">
        <v>20.463714417304136</v>
      </c>
      <c r="K146" s="1291">
        <v>20.313995212765903</v>
      </c>
      <c r="L146" s="1291">
        <v>19.584747850023351</v>
      </c>
      <c r="M146" s="1291">
        <v>19.478706498849903</v>
      </c>
      <c r="N146" s="1291">
        <v>19.928842182466305</v>
      </c>
      <c r="O146" s="1291">
        <v>19.91098425426312</v>
      </c>
      <c r="P146" s="1285">
        <v>19.826018363939895</v>
      </c>
      <c r="Q146" s="1286">
        <v>20.469733069138126</v>
      </c>
      <c r="R146" s="2"/>
    </row>
    <row r="147" spans="1:20" ht="18.75" customHeight="1">
      <c r="A147" s="2"/>
      <c r="B147" s="1292"/>
      <c r="C147" s="1282"/>
      <c r="D147" s="1631" t="s">
        <v>286</v>
      </c>
      <c r="E147" s="1291">
        <v>18.604733659446673</v>
      </c>
      <c r="F147" s="1291">
        <v>20.122993809619373</v>
      </c>
      <c r="G147" s="1291">
        <v>19.784874470096486</v>
      </c>
      <c r="H147" s="1291">
        <v>19.832325409797964</v>
      </c>
      <c r="I147" s="1291">
        <v>19.440924524680199</v>
      </c>
      <c r="J147" s="1291">
        <v>18.758721462379576</v>
      </c>
      <c r="K147" s="1291">
        <v>18.621495311918622</v>
      </c>
      <c r="L147" s="1291">
        <v>17.952843520054117</v>
      </c>
      <c r="M147" s="1291">
        <v>17.855623821239924</v>
      </c>
      <c r="N147" s="1291">
        <v>18.268342621761633</v>
      </c>
      <c r="O147" s="1291">
        <v>18.252007966417892</v>
      </c>
      <c r="P147" s="1285">
        <v>18.173648744969746</v>
      </c>
      <c r="Q147" s="1286">
        <v>18.777954687221719</v>
      </c>
      <c r="R147" s="2"/>
    </row>
    <row r="148" spans="1:20" ht="18.75" customHeight="1">
      <c r="A148" s="2"/>
      <c r="B148" s="1292"/>
      <c r="C148" s="1299"/>
      <c r="D148" s="1289" t="s">
        <v>312</v>
      </c>
      <c r="E148" s="1291">
        <v>18.40476396636662</v>
      </c>
      <c r="F148" s="1291">
        <v>18.686642024846872</v>
      </c>
      <c r="G148" s="1291">
        <v>18.371149801248013</v>
      </c>
      <c r="H148" s="1291">
        <v>18.415082048102288</v>
      </c>
      <c r="I148" s="1291">
        <v>18.051666749635238</v>
      </c>
      <c r="J148" s="1291">
        <v>17.418114351360725</v>
      </c>
      <c r="K148" s="1291">
        <v>17.290941031588126</v>
      </c>
      <c r="L148" s="1291">
        <v>16.667445223958822</v>
      </c>
      <c r="M148" s="1291">
        <v>16.579796741257752</v>
      </c>
      <c r="N148" s="1291">
        <v>16.963038692371558</v>
      </c>
      <c r="O148" s="1291">
        <v>16.947677598520649</v>
      </c>
      <c r="P148" s="1285">
        <v>16.874950279614335</v>
      </c>
      <c r="Q148" s="1286">
        <v>17.53646433158757</v>
      </c>
      <c r="R148" s="2"/>
    </row>
    <row r="149" spans="1:20" ht="18.75" customHeight="1">
      <c r="A149" s="2"/>
      <c r="B149" s="1292"/>
      <c r="C149" s="1299"/>
      <c r="D149" s="1305" t="s">
        <v>317</v>
      </c>
      <c r="E149" s="1291"/>
      <c r="F149" s="1291"/>
      <c r="G149" s="1291"/>
      <c r="H149" s="1291"/>
      <c r="I149" s="1291"/>
      <c r="J149" s="1291"/>
      <c r="K149" s="1291"/>
      <c r="L149" s="1291"/>
      <c r="M149" s="1291"/>
      <c r="N149" s="1291"/>
      <c r="O149" s="1291"/>
      <c r="P149" s="1285"/>
      <c r="Q149" s="1286"/>
      <c r="R149" s="2"/>
    </row>
    <row r="150" spans="1:20" ht="18.75" customHeight="1">
      <c r="A150" s="2"/>
      <c r="B150" s="1295"/>
      <c r="C150" s="1872" t="s">
        <v>320</v>
      </c>
      <c r="D150" s="1881"/>
      <c r="E150" s="1297">
        <v>18.920197234833246</v>
      </c>
      <c r="F150" s="1297">
        <v>20.441955732994604</v>
      </c>
      <c r="G150" s="1297">
        <v>20.098354915539666</v>
      </c>
      <c r="H150" s="1297">
        <v>20.14651390748022</v>
      </c>
      <c r="I150" s="1297">
        <v>19.748952736389441</v>
      </c>
      <c r="J150" s="1297">
        <v>19.055882606114587</v>
      </c>
      <c r="K150" s="1297">
        <v>18.91649304974721</v>
      </c>
      <c r="L150" s="1297">
        <v>18.237081661565473</v>
      </c>
      <c r="M150" s="1297">
        <v>18.138539445747945</v>
      </c>
      <c r="N150" s="1297">
        <v>18.557767764674804</v>
      </c>
      <c r="O150" s="1297">
        <v>18.541158589152822</v>
      </c>
      <c r="P150" s="1298">
        <v>18.461663474508612</v>
      </c>
      <c r="Q150" s="402">
        <v>19.077234713064243</v>
      </c>
      <c r="R150" s="2"/>
    </row>
    <row r="151" spans="1:20" ht="18.75" customHeight="1">
      <c r="A151" s="2"/>
      <c r="B151" s="1292">
        <v>16</v>
      </c>
      <c r="C151" s="1299" t="s">
        <v>24</v>
      </c>
      <c r="D151" s="1630" t="s">
        <v>213</v>
      </c>
      <c r="E151" s="1291">
        <v>64.448262765508517</v>
      </c>
      <c r="F151" s="1291">
        <v>38.506197080291969</v>
      </c>
      <c r="G151" s="1291">
        <v>36.441333780160861</v>
      </c>
      <c r="H151" s="1291">
        <v>35.371899070385126</v>
      </c>
      <c r="I151" s="1291">
        <v>33.878919413919419</v>
      </c>
      <c r="J151" s="1291">
        <v>32.413068571428568</v>
      </c>
      <c r="K151" s="1291">
        <v>30.543215767634855</v>
      </c>
      <c r="L151" s="1291">
        <v>29.994079433822755</v>
      </c>
      <c r="M151" s="1291">
        <v>29.076530828823088</v>
      </c>
      <c r="N151" s="1291">
        <v>30.195027745728261</v>
      </c>
      <c r="O151" s="1291">
        <v>29.50296459427409</v>
      </c>
      <c r="P151" s="1285">
        <v>28.270243928706048</v>
      </c>
      <c r="Q151" s="1286">
        <v>36.134397366884713</v>
      </c>
      <c r="R151" s="2"/>
    </row>
    <row r="152" spans="1:20" ht="18.75" customHeight="1">
      <c r="A152" s="2"/>
      <c r="B152" s="1292"/>
      <c r="C152" s="1299"/>
      <c r="D152" s="1289" t="s">
        <v>285</v>
      </c>
      <c r="E152" s="1291">
        <v>34.854165355502388</v>
      </c>
      <c r="F152" s="1291">
        <v>34.818337318068977</v>
      </c>
      <c r="G152" s="1291">
        <v>34.253789407838724</v>
      </c>
      <c r="H152" s="1291">
        <v>34.465222578895549</v>
      </c>
      <c r="I152" s="1291">
        <v>34.370524584074779</v>
      </c>
      <c r="J152" s="1291">
        <v>33.356979965250446</v>
      </c>
      <c r="K152" s="1291">
        <v>33.298288032224249</v>
      </c>
      <c r="L152" s="1291">
        <v>33.039373615325147</v>
      </c>
      <c r="M152" s="1291">
        <v>20.682143359854855</v>
      </c>
      <c r="N152" s="1291">
        <v>21.222629433249161</v>
      </c>
      <c r="O152" s="1291">
        <v>22.061492982723362</v>
      </c>
      <c r="P152" s="1285">
        <v>21.958555791275352</v>
      </c>
      <c r="Q152" s="1286">
        <v>29.493185686194686</v>
      </c>
      <c r="R152" s="2"/>
    </row>
    <row r="153" spans="1:20" ht="18.75" customHeight="1">
      <c r="A153" s="2"/>
      <c r="B153" s="1292"/>
      <c r="C153" s="8"/>
      <c r="D153" s="1289" t="s">
        <v>286</v>
      </c>
      <c r="E153" s="1291">
        <v>29.447061509921486</v>
      </c>
      <c r="F153" s="1291">
        <v>29.037600178188843</v>
      </c>
      <c r="G153" s="1291">
        <v>28.131495606538714</v>
      </c>
      <c r="H153" s="1291">
        <v>27.673681318031527</v>
      </c>
      <c r="I153" s="1291">
        <v>27.24157956295458</v>
      </c>
      <c r="J153" s="1291">
        <v>26.574916940424345</v>
      </c>
      <c r="K153" s="1291">
        <v>26.553615727044768</v>
      </c>
      <c r="L153" s="1291">
        <v>26.519987701097627</v>
      </c>
      <c r="M153" s="1291">
        <v>17.16365626619729</v>
      </c>
      <c r="N153" s="1291">
        <v>17.460328219092823</v>
      </c>
      <c r="O153" s="1291">
        <v>16.958531569814941</v>
      </c>
      <c r="P153" s="1285">
        <v>16.84570367439753</v>
      </c>
      <c r="Q153" s="1286">
        <v>24.03645609732872</v>
      </c>
      <c r="R153" s="2"/>
    </row>
    <row r="154" spans="1:20" ht="18.75" customHeight="1">
      <c r="A154" s="2"/>
      <c r="B154" s="1292"/>
      <c r="C154" s="1283"/>
      <c r="D154" s="1631" t="s">
        <v>312</v>
      </c>
      <c r="E154" s="1291">
        <v>27.661460482350218</v>
      </c>
      <c r="F154" s="1291">
        <v>27.28947937511213</v>
      </c>
      <c r="G154" s="1291">
        <v>26.873055398367985</v>
      </c>
      <c r="H154" s="1291">
        <v>27.144340158254732</v>
      </c>
      <c r="I154" s="1291">
        <v>27.188160419389327</v>
      </c>
      <c r="J154" s="1291">
        <v>26.357855964895712</v>
      </c>
      <c r="K154" s="1291">
        <v>26.361697866259156</v>
      </c>
      <c r="L154" s="1291">
        <v>26.193223715578007</v>
      </c>
      <c r="M154" s="1291">
        <v>26.505037447633931</v>
      </c>
      <c r="N154" s="1291">
        <v>26.818632771992348</v>
      </c>
      <c r="O154" s="1291">
        <v>24.711624475980702</v>
      </c>
      <c r="P154" s="1285">
        <v>25.646121974714028</v>
      </c>
      <c r="Q154" s="1286">
        <v>26.531002026166497</v>
      </c>
      <c r="R154" s="2"/>
    </row>
    <row r="155" spans="1:20" ht="18.75" customHeight="1">
      <c r="A155" s="2"/>
      <c r="B155" s="1295"/>
      <c r="C155" s="1872" t="s">
        <v>320</v>
      </c>
      <c r="D155" s="1881"/>
      <c r="E155" s="1297">
        <v>30.249216719668702</v>
      </c>
      <c r="F155" s="1297">
        <v>29.939075215087239</v>
      </c>
      <c r="G155" s="1297">
        <v>29.12790850537592</v>
      </c>
      <c r="H155" s="1297">
        <v>28.971076155409101</v>
      </c>
      <c r="I155" s="1297">
        <v>28.641272306780461</v>
      </c>
      <c r="J155" s="1297">
        <v>27.933803751329428</v>
      </c>
      <c r="K155" s="1297">
        <v>27.747273442890208</v>
      </c>
      <c r="L155" s="1297">
        <v>27.819313849344304</v>
      </c>
      <c r="M155" s="1297">
        <v>18.530504458732874</v>
      </c>
      <c r="N155" s="1297">
        <v>18.859676364482848</v>
      </c>
      <c r="O155" s="1297">
        <v>18.540917006737423</v>
      </c>
      <c r="P155" s="1298">
        <v>18.549108734669488</v>
      </c>
      <c r="Q155" s="402">
        <v>25.267192788796152</v>
      </c>
      <c r="R155" s="20"/>
    </row>
    <row r="156" spans="1:20" ht="25.5">
      <c r="A156" s="2"/>
      <c r="B156" s="1637">
        <v>17</v>
      </c>
      <c r="C156" s="1394" t="s">
        <v>26</v>
      </c>
      <c r="D156" s="1632" t="s">
        <v>212</v>
      </c>
      <c r="E156" s="1291">
        <v>24.034916402651689</v>
      </c>
      <c r="F156" s="1291">
        <v>21.286463035034764</v>
      </c>
      <c r="G156" s="1291">
        <v>25.094712032003091</v>
      </c>
      <c r="H156" s="1291">
        <v>23.158778201364949</v>
      </c>
      <c r="I156" s="1291">
        <v>24.322824329680806</v>
      </c>
      <c r="J156" s="1291">
        <v>22.127480030479251</v>
      </c>
      <c r="K156" s="1291">
        <v>23.205730549029646</v>
      </c>
      <c r="L156" s="1291">
        <v>21.581952669061071</v>
      </c>
      <c r="M156" s="1291">
        <v>22.398094502209759</v>
      </c>
      <c r="N156" s="1291">
        <v>22.61510543887081</v>
      </c>
      <c r="O156" s="1291">
        <v>22.136448358246575</v>
      </c>
      <c r="P156" s="1285">
        <v>23.140757975394038</v>
      </c>
      <c r="Q156" s="1286">
        <v>22.877377670880144</v>
      </c>
      <c r="R156" s="20"/>
    </row>
    <row r="157" spans="1:20" ht="18.75" customHeight="1">
      <c r="A157" s="2"/>
      <c r="B157" s="1292"/>
      <c r="C157" s="1046"/>
      <c r="D157" s="1631" t="s">
        <v>213</v>
      </c>
      <c r="E157" s="1291">
        <v>21.91728440180702</v>
      </c>
      <c r="F157" s="1291">
        <v>17.613687850390797</v>
      </c>
      <c r="G157" s="1291">
        <v>20.082933327342982</v>
      </c>
      <c r="H157" s="1291">
        <v>19.372608931100562</v>
      </c>
      <c r="I157" s="1291">
        <v>19.284811463681507</v>
      </c>
      <c r="J157" s="1291">
        <v>17.761461262339218</v>
      </c>
      <c r="K157" s="1291">
        <v>18.255763427409896</v>
      </c>
      <c r="L157" s="1291">
        <v>17.517065938069212</v>
      </c>
      <c r="M157" s="1291">
        <v>18.2394708224843</v>
      </c>
      <c r="N157" s="1291">
        <v>18.189467761777262</v>
      </c>
      <c r="O157" s="1291">
        <v>17.831423418919403</v>
      </c>
      <c r="P157" s="1285">
        <v>17.651845723281443</v>
      </c>
      <c r="Q157" s="1286">
        <v>18.530104935553208</v>
      </c>
      <c r="R157" s="2"/>
    </row>
    <row r="158" spans="1:20" ht="18.75" customHeight="1">
      <c r="A158" s="2"/>
      <c r="B158" s="1292"/>
      <c r="C158" s="8"/>
      <c r="D158" s="1289" t="s">
        <v>285</v>
      </c>
      <c r="E158" s="1291">
        <v>25.97411257888735</v>
      </c>
      <c r="F158" s="1291">
        <v>23.406707295267594</v>
      </c>
      <c r="G158" s="1291">
        <v>25.635009676284319</v>
      </c>
      <c r="H158" s="1291">
        <v>25.650194279832753</v>
      </c>
      <c r="I158" s="1291">
        <v>25.424806499138835</v>
      </c>
      <c r="J158" s="1291">
        <v>24.282141328327519</v>
      </c>
      <c r="K158" s="1291">
        <v>24.42406072286391</v>
      </c>
      <c r="L158" s="1291">
        <v>23.671453943388009</v>
      </c>
      <c r="M158" s="1291">
        <v>24.38099642359759</v>
      </c>
      <c r="N158" s="1291">
        <v>25.031036223765163</v>
      </c>
      <c r="O158" s="1291">
        <v>25.015118626752212</v>
      </c>
      <c r="P158" s="1285">
        <v>25.314270481543819</v>
      </c>
      <c r="Q158" s="1286">
        <v>24.839939562857854</v>
      </c>
      <c r="R158" s="2"/>
      <c r="T158" s="1045"/>
    </row>
    <row r="159" spans="1:20" ht="18.75" customHeight="1">
      <c r="A159" s="2"/>
      <c r="B159" s="1292"/>
      <c r="C159" s="1282"/>
      <c r="D159" s="1631" t="s">
        <v>286</v>
      </c>
      <c r="E159" s="1291">
        <v>22.137742927024817</v>
      </c>
      <c r="F159" s="1291">
        <v>19.628317367660976</v>
      </c>
      <c r="G159" s="1291">
        <v>22.001595256865283</v>
      </c>
      <c r="H159" s="1291">
        <v>22.232894245060667</v>
      </c>
      <c r="I159" s="1291">
        <v>22.138067931775694</v>
      </c>
      <c r="J159" s="1291">
        <v>21.300396638588278</v>
      </c>
      <c r="K159" s="1291">
        <v>21.482174957107716</v>
      </c>
      <c r="L159" s="1291">
        <v>20.850139056995349</v>
      </c>
      <c r="M159" s="1291">
        <v>20.956795478717527</v>
      </c>
      <c r="N159" s="1291">
        <v>21.501613870482686</v>
      </c>
      <c r="O159" s="1291">
        <v>21.500676536001841</v>
      </c>
      <c r="P159" s="1285">
        <v>19.396542808797655</v>
      </c>
      <c r="Q159" s="1286">
        <v>21.234092749930923</v>
      </c>
      <c r="R159" s="2"/>
    </row>
    <row r="160" spans="1:20" ht="18.75" customHeight="1">
      <c r="A160" s="2"/>
      <c r="B160" s="1292"/>
      <c r="C160" s="1299"/>
      <c r="D160" s="1305" t="s">
        <v>312</v>
      </c>
      <c r="E160" s="1291">
        <v>13.524011352801219</v>
      </c>
      <c r="F160" s="1291">
        <v>13.195706587122398</v>
      </c>
      <c r="G160" s="1291">
        <v>12.362577926265629</v>
      </c>
      <c r="H160" s="1291">
        <v>12.904963146043698</v>
      </c>
      <c r="I160" s="1291">
        <v>11.911222648931389</v>
      </c>
      <c r="J160" s="1291">
        <v>11.45223140095448</v>
      </c>
      <c r="K160" s="1291">
        <v>11.324244277406082</v>
      </c>
      <c r="L160" s="1291">
        <v>11.347218176164446</v>
      </c>
      <c r="M160" s="1291">
        <v>11.349084222389816</v>
      </c>
      <c r="N160" s="1291">
        <v>12.415011573081868</v>
      </c>
      <c r="O160" s="1291">
        <v>12.261935634018219</v>
      </c>
      <c r="P160" s="1285">
        <v>12.322948259058331</v>
      </c>
      <c r="Q160" s="1286">
        <v>12.18242450519762</v>
      </c>
      <c r="R160" s="2"/>
    </row>
    <row r="161" spans="1:20" ht="18.75" customHeight="1">
      <c r="A161" s="2"/>
      <c r="B161" s="1295"/>
      <c r="C161" s="1872" t="s">
        <v>320</v>
      </c>
      <c r="D161" s="1881"/>
      <c r="E161" s="1297">
        <v>22.819978145072728</v>
      </c>
      <c r="F161" s="1297">
        <v>20.403190246273589</v>
      </c>
      <c r="G161" s="1297">
        <v>22.480620973262337</v>
      </c>
      <c r="H161" s="1297">
        <v>22.604904822683942</v>
      </c>
      <c r="I161" s="1297">
        <v>22.372823968138562</v>
      </c>
      <c r="J161" s="1297">
        <v>21.380034318633268</v>
      </c>
      <c r="K161" s="1297">
        <v>21.570203876931711</v>
      </c>
      <c r="L161" s="1297">
        <v>20.92626718501042</v>
      </c>
      <c r="M161" s="1297">
        <v>21.294695619072918</v>
      </c>
      <c r="N161" s="1297">
        <v>21.990098008457551</v>
      </c>
      <c r="O161" s="1297">
        <v>21.909242141309157</v>
      </c>
      <c r="P161" s="1298">
        <v>21.042462819694862</v>
      </c>
      <c r="Q161" s="402">
        <v>21.714673800756852</v>
      </c>
      <c r="R161" s="2"/>
    </row>
    <row r="162" spans="1:20" ht="18.75" customHeight="1">
      <c r="A162" s="2"/>
      <c r="B162" s="1292">
        <v>18</v>
      </c>
      <c r="C162" s="1299" t="s">
        <v>235</v>
      </c>
      <c r="D162" s="1630" t="s">
        <v>211</v>
      </c>
      <c r="E162" s="1291">
        <v>20.679594879331077</v>
      </c>
      <c r="F162" s="1291">
        <v>20.005787261888742</v>
      </c>
      <c r="G162" s="1291">
        <v>20.290432778681115</v>
      </c>
      <c r="H162" s="1291">
        <v>19.70446660547821</v>
      </c>
      <c r="I162" s="1291">
        <v>20.400605415798744</v>
      </c>
      <c r="J162" s="1291">
        <v>19.366508978624712</v>
      </c>
      <c r="K162" s="1291">
        <v>18.910200646335277</v>
      </c>
      <c r="L162" s="1291">
        <v>19.638810719566006</v>
      </c>
      <c r="M162" s="1291">
        <v>18.122669450303498</v>
      </c>
      <c r="N162" s="1291">
        <v>18.7008388353266</v>
      </c>
      <c r="O162" s="1291">
        <v>19.712204170074891</v>
      </c>
      <c r="P162" s="1285">
        <v>21.148331658987789</v>
      </c>
      <c r="Q162" s="1286">
        <v>19.701319254617488</v>
      </c>
      <c r="R162" s="2"/>
    </row>
    <row r="163" spans="1:20" ht="18.75" customHeight="1">
      <c r="A163" s="2"/>
      <c r="B163" s="1292"/>
      <c r="C163" s="1299"/>
      <c r="D163" s="1289" t="s">
        <v>212</v>
      </c>
      <c r="E163" s="1291">
        <v>18.693599747429168</v>
      </c>
      <c r="F163" s="1291">
        <v>18.080768164090124</v>
      </c>
      <c r="G163" s="1291">
        <v>18.565224862702117</v>
      </c>
      <c r="H163" s="1291">
        <v>18.452259301734394</v>
      </c>
      <c r="I163" s="1291">
        <v>19.057327359273749</v>
      </c>
      <c r="J163" s="1291">
        <v>18.070765026666727</v>
      </c>
      <c r="K163" s="1291">
        <v>17.920636266736548</v>
      </c>
      <c r="L163" s="1291">
        <v>18.131568126680584</v>
      </c>
      <c r="M163" s="1291">
        <v>17.131605090808144</v>
      </c>
      <c r="N163" s="1291">
        <v>17.48675281004812</v>
      </c>
      <c r="O163" s="1291">
        <v>18.137505928871573</v>
      </c>
      <c r="P163" s="1285">
        <v>19.345567504198652</v>
      </c>
      <c r="Q163" s="1286">
        <v>18.252988997825362</v>
      </c>
      <c r="R163" s="2"/>
    </row>
    <row r="164" spans="1:20" ht="18.75" customHeight="1">
      <c r="A164" s="2"/>
      <c r="B164" s="1292"/>
      <c r="C164" s="1299"/>
      <c r="D164" s="1289" t="s">
        <v>213</v>
      </c>
      <c r="E164" s="1291">
        <v>18.91966757096613</v>
      </c>
      <c r="F164" s="1291">
        <v>18.449718297740283</v>
      </c>
      <c r="G164" s="1291">
        <v>18.763264310965749</v>
      </c>
      <c r="H164" s="1291">
        <v>18.788396239657793</v>
      </c>
      <c r="I164" s="1291">
        <v>19.328578196958659</v>
      </c>
      <c r="J164" s="1291">
        <v>18.677534174176365</v>
      </c>
      <c r="K164" s="1291">
        <v>18.553727058268027</v>
      </c>
      <c r="L164" s="1291">
        <v>18.810628246178251</v>
      </c>
      <c r="M164" s="1291">
        <v>17.744571859802871</v>
      </c>
      <c r="N164" s="1291">
        <v>18.158373788120389</v>
      </c>
      <c r="O164" s="1291">
        <v>18.811066972521413</v>
      </c>
      <c r="P164" s="1285">
        <v>19.803120679915594</v>
      </c>
      <c r="Q164" s="1286">
        <v>18.736489877759485</v>
      </c>
      <c r="R164" s="2"/>
    </row>
    <row r="165" spans="1:20" ht="18.75" customHeight="1">
      <c r="A165" s="2"/>
      <c r="B165" s="1292"/>
      <c r="C165" s="1299"/>
      <c r="D165" s="1631" t="s">
        <v>214</v>
      </c>
      <c r="E165" s="1291">
        <v>21.150848182106834</v>
      </c>
      <c r="F165" s="1291">
        <v>21.02034521614106</v>
      </c>
      <c r="G165" s="1291">
        <v>20.94194718048351</v>
      </c>
      <c r="H165" s="1291">
        <v>20.960321018277035</v>
      </c>
      <c r="I165" s="1291">
        <v>21.315592493782734</v>
      </c>
      <c r="J165" s="1291">
        <v>20.91653902695284</v>
      </c>
      <c r="K165" s="1291">
        <v>20.175773334266985</v>
      </c>
      <c r="L165" s="1291">
        <v>20.114556085686971</v>
      </c>
      <c r="M165" s="1291">
        <v>19.658872952129833</v>
      </c>
      <c r="N165" s="1291">
        <v>20.051118281180056</v>
      </c>
      <c r="O165" s="1291">
        <v>20.807861837745143</v>
      </c>
      <c r="P165" s="1285">
        <v>22.062675890553518</v>
      </c>
      <c r="Q165" s="1286">
        <v>20.770055442704091</v>
      </c>
      <c r="R165" s="2"/>
    </row>
    <row r="166" spans="1:20" ht="18.75" customHeight="1">
      <c r="A166" s="2"/>
      <c r="B166" s="1292"/>
      <c r="C166" s="1299"/>
      <c r="D166" s="1289" t="s">
        <v>285</v>
      </c>
      <c r="E166" s="1291">
        <v>17.954907596151678</v>
      </c>
      <c r="F166" s="1291">
        <v>17.940098174184463</v>
      </c>
      <c r="G166" s="1291">
        <v>17.703218490247089</v>
      </c>
      <c r="H166" s="1291">
        <v>17.565036913556998</v>
      </c>
      <c r="I166" s="1291">
        <v>17.46346180578751</v>
      </c>
      <c r="J166" s="1291">
        <v>17.025036461930661</v>
      </c>
      <c r="K166" s="1291">
        <v>16.719673309281291</v>
      </c>
      <c r="L166" s="1291">
        <v>16.478087360444192</v>
      </c>
      <c r="M166" s="1291">
        <v>16.514580322271353</v>
      </c>
      <c r="N166" s="1291">
        <v>17.1149482960735</v>
      </c>
      <c r="O166" s="1291">
        <v>17.621574976499222</v>
      </c>
      <c r="P166" s="1285">
        <v>18.173468749636708</v>
      </c>
      <c r="Q166" s="1286">
        <v>17.359895696233799</v>
      </c>
      <c r="R166" s="2"/>
    </row>
    <row r="167" spans="1:20" ht="18.75" customHeight="1">
      <c r="A167" s="2"/>
      <c r="B167" s="1292"/>
      <c r="C167" s="1299"/>
      <c r="D167" s="1289" t="s">
        <v>286</v>
      </c>
      <c r="E167" s="1291">
        <v>18.258096546384809</v>
      </c>
      <c r="F167" s="1291">
        <v>18.176263892019811</v>
      </c>
      <c r="G167" s="1291">
        <v>17.971525902619106</v>
      </c>
      <c r="H167" s="1291">
        <v>18.052748405277004</v>
      </c>
      <c r="I167" s="1291">
        <v>17.775158668380648</v>
      </c>
      <c r="J167" s="1291">
        <v>17.298963661246756</v>
      </c>
      <c r="K167" s="1291">
        <v>17.119402371534836</v>
      </c>
      <c r="L167" s="1291">
        <v>16.697624403209041</v>
      </c>
      <c r="M167" s="1291">
        <v>17.019275434306238</v>
      </c>
      <c r="N167" s="1291">
        <v>17.447369476454821</v>
      </c>
      <c r="O167" s="1291">
        <v>17.581573155279408</v>
      </c>
      <c r="P167" s="1285">
        <v>18.356119675860764</v>
      </c>
      <c r="Q167" s="1286">
        <v>17.659106303851893</v>
      </c>
      <c r="R167" s="2"/>
    </row>
    <row r="168" spans="1:20" ht="18.75" customHeight="1">
      <c r="A168" s="2"/>
      <c r="B168" s="1292"/>
      <c r="C168" s="1299"/>
      <c r="D168" s="1289" t="s">
        <v>312</v>
      </c>
      <c r="E168" s="1291">
        <v>18.143016301185106</v>
      </c>
      <c r="F168" s="1291">
        <v>20.887641132232591</v>
      </c>
      <c r="G168" s="1291">
        <v>18.388617687252115</v>
      </c>
      <c r="H168" s="1291">
        <v>20.604061879480518</v>
      </c>
      <c r="I168" s="1291">
        <v>17.759248912457174</v>
      </c>
      <c r="J168" s="1291">
        <v>16.280186191784153</v>
      </c>
      <c r="K168" s="1291">
        <v>18.149040405770755</v>
      </c>
      <c r="L168" s="1291">
        <v>18.148159202887779</v>
      </c>
      <c r="M168" s="1291">
        <v>17.196830101732868</v>
      </c>
      <c r="N168" s="1291">
        <v>17.153355463232526</v>
      </c>
      <c r="O168" s="1291">
        <v>19.073146968070592</v>
      </c>
      <c r="P168" s="1285">
        <v>20.933001598751748</v>
      </c>
      <c r="Q168" s="1286">
        <v>18.518600232213188</v>
      </c>
      <c r="R168" s="2"/>
    </row>
    <row r="169" spans="1:20" ht="18.75" customHeight="1">
      <c r="A169" s="2"/>
      <c r="B169" s="1292"/>
      <c r="C169" s="1299"/>
      <c r="D169" s="1289" t="s">
        <v>313</v>
      </c>
      <c r="E169" s="1291">
        <v>14.218542798913044</v>
      </c>
      <c r="F169" s="1291">
        <v>14.16648071748879</v>
      </c>
      <c r="G169" s="1291">
        <v>14.030956254519163</v>
      </c>
      <c r="H169" s="1291">
        <v>6.6433520869763543</v>
      </c>
      <c r="I169" s="1291">
        <v>13.94876553152324</v>
      </c>
      <c r="J169" s="1291">
        <v>13.494831958762887</v>
      </c>
      <c r="K169" s="1291">
        <v>13.345738591549297</v>
      </c>
      <c r="L169" s="1291">
        <v>12.934091915252449</v>
      </c>
      <c r="M169" s="1291">
        <v>13.561616365899189</v>
      </c>
      <c r="N169" s="1291">
        <v>10.946482861400895</v>
      </c>
      <c r="O169" s="1291">
        <v>14.075772752076642</v>
      </c>
      <c r="P169" s="1285">
        <v>14.283322779243623</v>
      </c>
      <c r="Q169" s="1286">
        <v>12.667404311482617</v>
      </c>
      <c r="R169" s="2"/>
    </row>
    <row r="170" spans="1:20" ht="18.75" customHeight="1">
      <c r="A170" s="2"/>
      <c r="B170" s="1292"/>
      <c r="C170" s="1299"/>
      <c r="D170" s="1289" t="s">
        <v>314</v>
      </c>
      <c r="E170" s="1291">
        <v>14.448301772915887</v>
      </c>
      <c r="F170" s="1291">
        <v>13.990058314705028</v>
      </c>
      <c r="G170" s="1291">
        <v>14.38737259943753</v>
      </c>
      <c r="H170" s="1291">
        <v>14.499504431712449</v>
      </c>
      <c r="I170" s="1291">
        <v>6.0899189445633306</v>
      </c>
      <c r="J170" s="1291">
        <v>13.29501645607929</v>
      </c>
      <c r="K170" s="1291">
        <v>13.71522353817797</v>
      </c>
      <c r="L170" s="1291">
        <v>13.143679936217165</v>
      </c>
      <c r="M170" s="1291">
        <v>13.255017945219857</v>
      </c>
      <c r="N170" s="1291">
        <v>14.404489299046997</v>
      </c>
      <c r="O170" s="1291">
        <v>14.351626571509595</v>
      </c>
      <c r="P170" s="1285">
        <v>15.500492040208806</v>
      </c>
      <c r="Q170" s="1286">
        <v>12.890110241981375</v>
      </c>
      <c r="R170" s="2"/>
    </row>
    <row r="171" spans="1:20" ht="18.75" customHeight="1">
      <c r="A171" s="2"/>
      <c r="B171" s="1292"/>
      <c r="C171" s="8"/>
      <c r="D171" s="1289" t="s">
        <v>315</v>
      </c>
      <c r="E171" s="1291">
        <v>19.824358712314769</v>
      </c>
      <c r="F171" s="1291">
        <v>19.907659022931206</v>
      </c>
      <c r="G171" s="1291">
        <v>16.195285428142213</v>
      </c>
      <c r="H171" s="1291">
        <v>19.206872659176032</v>
      </c>
      <c r="I171" s="1291">
        <v>18.559910207315461</v>
      </c>
      <c r="J171" s="1291">
        <v>18.728429729358425</v>
      </c>
      <c r="K171" s="1291">
        <v>18.291771148036251</v>
      </c>
      <c r="L171" s="1291">
        <v>18.209414612676056</v>
      </c>
      <c r="M171" s="1291">
        <v>17.873195684028246</v>
      </c>
      <c r="N171" s="1291">
        <v>18.407552819364774</v>
      </c>
      <c r="O171" s="1291">
        <v>17.790886100386096</v>
      </c>
      <c r="P171" s="1285">
        <v>19.212113525196223</v>
      </c>
      <c r="Q171" s="1286">
        <v>18.411317113806753</v>
      </c>
      <c r="R171" s="2"/>
    </row>
    <row r="172" spans="1:20" ht="18.75" customHeight="1">
      <c r="A172" s="2"/>
      <c r="B172" s="1292"/>
      <c r="C172" s="1282"/>
      <c r="D172" s="1631" t="s">
        <v>316</v>
      </c>
      <c r="E172" s="1291">
        <v>18.707309243392729</v>
      </c>
      <c r="F172" s="1291">
        <v>18.581714645991813</v>
      </c>
      <c r="G172" s="1291">
        <v>18.446730645470637</v>
      </c>
      <c r="H172" s="1291">
        <v>17.834212718706578</v>
      </c>
      <c r="I172" s="1291">
        <v>17.649606653214978</v>
      </c>
      <c r="J172" s="1291">
        <v>18.038581318530554</v>
      </c>
      <c r="K172" s="1291">
        <v>17.536283798335713</v>
      </c>
      <c r="L172" s="1291">
        <v>16.953399108222811</v>
      </c>
      <c r="M172" s="1291">
        <v>17.610344869054785</v>
      </c>
      <c r="N172" s="1291">
        <v>17.920841987889844</v>
      </c>
      <c r="O172" s="1291">
        <v>17.117972908258153</v>
      </c>
      <c r="P172" s="1285">
        <v>18.402533845159276</v>
      </c>
      <c r="Q172" s="1286">
        <v>17.896207972445065</v>
      </c>
      <c r="R172" s="2"/>
    </row>
    <row r="173" spans="1:20" ht="18.75" customHeight="1">
      <c r="A173" s="2"/>
      <c r="B173" s="1292"/>
      <c r="C173" s="1299"/>
      <c r="D173" s="1633" t="s">
        <v>317</v>
      </c>
      <c r="E173" s="1291">
        <v>18.161092005518114</v>
      </c>
      <c r="F173" s="1291">
        <v>18.133544015362585</v>
      </c>
      <c r="G173" s="1291">
        <v>17.84410532887329</v>
      </c>
      <c r="H173" s="1291">
        <v>17.928222358975834</v>
      </c>
      <c r="I173" s="1291">
        <v>17.753444540727909</v>
      </c>
      <c r="J173" s="1291">
        <v>17.111502009450369</v>
      </c>
      <c r="K173" s="1291">
        <v>17.023488280295027</v>
      </c>
      <c r="L173" s="1291">
        <v>16.759803308516844</v>
      </c>
      <c r="M173" s="1291">
        <v>16.88185130435523</v>
      </c>
      <c r="N173" s="1291">
        <v>17.340585649978234</v>
      </c>
      <c r="O173" s="1291">
        <v>18.169647390656912</v>
      </c>
      <c r="P173" s="1285">
        <v>18.691752452069213</v>
      </c>
      <c r="Q173" s="1286">
        <v>17.652556433784504</v>
      </c>
      <c r="R173" s="2"/>
    </row>
    <row r="174" spans="1:20" ht="18.75" customHeight="1">
      <c r="A174" s="2"/>
      <c r="B174" s="1295"/>
      <c r="C174" s="1872" t="s">
        <v>320</v>
      </c>
      <c r="D174" s="1881"/>
      <c r="E174" s="1297">
        <v>18.28404378626529</v>
      </c>
      <c r="F174" s="1297">
        <v>18.340193658818926</v>
      </c>
      <c r="G174" s="1297">
        <v>18.047751728778771</v>
      </c>
      <c r="H174" s="1297">
        <v>18.225963433699629</v>
      </c>
      <c r="I174" s="1297">
        <v>17.876835348027328</v>
      </c>
      <c r="J174" s="1297">
        <v>17.314633510016741</v>
      </c>
      <c r="K174" s="1297">
        <v>17.260692131367907</v>
      </c>
      <c r="L174" s="1297">
        <v>16.938943633280573</v>
      </c>
      <c r="M174" s="1297">
        <v>17.031043481150373</v>
      </c>
      <c r="N174" s="1297">
        <v>17.441295334262687</v>
      </c>
      <c r="O174" s="1297">
        <v>17.78055412031026</v>
      </c>
      <c r="P174" s="1298">
        <v>18.627248649501464</v>
      </c>
      <c r="Q174" s="402">
        <v>17.774059312127342</v>
      </c>
      <c r="R174" s="2"/>
    </row>
    <row r="175" spans="1:20" ht="18.75" customHeight="1">
      <c r="A175" s="2"/>
      <c r="B175" s="1292">
        <v>19</v>
      </c>
      <c r="C175" s="1299" t="s">
        <v>262</v>
      </c>
      <c r="D175" s="1632" t="s">
        <v>211</v>
      </c>
      <c r="E175" s="1291">
        <v>20.055371034259416</v>
      </c>
      <c r="F175" s="1291">
        <v>21.391012814775245</v>
      </c>
      <c r="G175" s="1291">
        <v>19.185090632223968</v>
      </c>
      <c r="H175" s="1291">
        <v>20.15143843318311</v>
      </c>
      <c r="I175" s="1291">
        <v>20.044536275591064</v>
      </c>
      <c r="J175" s="1291">
        <v>21.020922933169793</v>
      </c>
      <c r="K175" s="1291">
        <v>20.309521669702537</v>
      </c>
      <c r="L175" s="1291">
        <v>19.187200691154903</v>
      </c>
      <c r="M175" s="1291">
        <v>19.221039913000578</v>
      </c>
      <c r="N175" s="1291">
        <v>18.800081895371406</v>
      </c>
      <c r="O175" s="1291">
        <v>19.785975558270625</v>
      </c>
      <c r="P175" s="1285">
        <v>19.376040211407286</v>
      </c>
      <c r="Q175" s="1286">
        <v>19.861752984035398</v>
      </c>
      <c r="R175" s="2"/>
    </row>
    <row r="176" spans="1:20" ht="18.75" customHeight="1">
      <c r="A176" s="2"/>
      <c r="B176" s="1292"/>
      <c r="C176" s="1299"/>
      <c r="D176" s="1631" t="s">
        <v>212</v>
      </c>
      <c r="E176" s="1291">
        <v>19.560611842446303</v>
      </c>
      <c r="F176" s="1291">
        <v>20.772742083441191</v>
      </c>
      <c r="G176" s="1291">
        <v>19.449363744737344</v>
      </c>
      <c r="H176" s="1291">
        <v>21.039198947341326</v>
      </c>
      <c r="I176" s="1291">
        <v>20.695519624856864</v>
      </c>
      <c r="J176" s="1291">
        <v>20.657968357464906</v>
      </c>
      <c r="K176" s="1291">
        <v>20.209093351041183</v>
      </c>
      <c r="L176" s="1291">
        <v>19.285887388615471</v>
      </c>
      <c r="M176" s="1291">
        <v>18.926610334679118</v>
      </c>
      <c r="N176" s="1291">
        <v>19.036145178323533</v>
      </c>
      <c r="O176" s="1291">
        <v>19.862212378320326</v>
      </c>
      <c r="P176" s="1285">
        <v>19.473988825021941</v>
      </c>
      <c r="Q176" s="1286">
        <v>19.899859891027425</v>
      </c>
      <c r="R176" s="2"/>
      <c r="T176" s="1045"/>
    </row>
    <row r="177" spans="1:20" ht="18.75" customHeight="1">
      <c r="A177" s="2"/>
      <c r="B177" s="1292"/>
      <c r="C177" s="1299"/>
      <c r="D177" s="1634" t="s">
        <v>213</v>
      </c>
      <c r="E177" s="1291">
        <v>18.106638466155598</v>
      </c>
      <c r="F177" s="1291">
        <v>19.091920955812288</v>
      </c>
      <c r="G177" s="1291">
        <v>17.916699308865851</v>
      </c>
      <c r="H177" s="1291">
        <v>19.147871396649329</v>
      </c>
      <c r="I177" s="1291">
        <v>19.125122723814869</v>
      </c>
      <c r="J177" s="1291">
        <v>18.79982088769507</v>
      </c>
      <c r="K177" s="1291">
        <v>18.505208169350524</v>
      </c>
      <c r="L177" s="1291">
        <v>18.094043980965839</v>
      </c>
      <c r="M177" s="1291">
        <v>18.013565470602025</v>
      </c>
      <c r="N177" s="1291">
        <v>18.116877640971115</v>
      </c>
      <c r="O177" s="1291">
        <v>19.022179910715554</v>
      </c>
      <c r="P177" s="1285">
        <v>18.630706085273726</v>
      </c>
      <c r="Q177" s="1286">
        <v>18.537835275342168</v>
      </c>
      <c r="R177" s="2"/>
    </row>
    <row r="178" spans="1:20" ht="18.75" customHeight="1">
      <c r="A178" s="2"/>
      <c r="B178" s="1292"/>
      <c r="C178" s="1299"/>
      <c r="D178" s="1631" t="s">
        <v>214</v>
      </c>
      <c r="E178" s="1291">
        <v>16.968223417461108</v>
      </c>
      <c r="F178" s="1291">
        <v>18.663438355162068</v>
      </c>
      <c r="G178" s="1291">
        <v>18.191553399527084</v>
      </c>
      <c r="H178" s="1291">
        <v>17.874282890654605</v>
      </c>
      <c r="I178" s="1291">
        <v>19.087719381724675</v>
      </c>
      <c r="J178" s="1291">
        <v>18.947863097015944</v>
      </c>
      <c r="K178" s="1291">
        <v>18.476978542943577</v>
      </c>
      <c r="L178" s="1291">
        <v>18.713247185712426</v>
      </c>
      <c r="M178" s="1291">
        <v>16.346145750451473</v>
      </c>
      <c r="N178" s="1291">
        <v>18.76172011216979</v>
      </c>
      <c r="O178" s="1291">
        <v>19.334733951654993</v>
      </c>
      <c r="P178" s="1285">
        <v>18.695757314288127</v>
      </c>
      <c r="Q178" s="1286">
        <v>18.287562820146761</v>
      </c>
      <c r="R178" s="2"/>
    </row>
    <row r="179" spans="1:20" ht="18.75" customHeight="1">
      <c r="A179" s="2"/>
      <c r="B179" s="1292"/>
      <c r="C179" s="1299"/>
      <c r="D179" s="1631" t="s">
        <v>285</v>
      </c>
      <c r="E179" s="1291">
        <v>20.99055584618884</v>
      </c>
      <c r="F179" s="1291">
        <v>20.982278026913953</v>
      </c>
      <c r="G179" s="1291">
        <v>20.624652299517191</v>
      </c>
      <c r="H179" s="1291">
        <v>20.772685100194238</v>
      </c>
      <c r="I179" s="1291">
        <v>20.570414913518348</v>
      </c>
      <c r="J179" s="1291">
        <v>19.984938080615457</v>
      </c>
      <c r="K179" s="1291">
        <v>19.900741534883615</v>
      </c>
      <c r="L179" s="1291">
        <v>19.684946950039297</v>
      </c>
      <c r="M179" s="1291">
        <v>19.799191934344609</v>
      </c>
      <c r="N179" s="1291">
        <v>20.307088888849314</v>
      </c>
      <c r="O179" s="1291">
        <v>21.025407986717006</v>
      </c>
      <c r="P179" s="1285">
        <v>21.204195843009334</v>
      </c>
      <c r="Q179" s="1286">
        <v>20.487616888085412</v>
      </c>
      <c r="R179" s="2"/>
    </row>
    <row r="180" spans="1:20" ht="18.75" customHeight="1">
      <c r="A180" s="2"/>
      <c r="B180" s="1292"/>
      <c r="C180" s="1299"/>
      <c r="D180" s="1631" t="s">
        <v>286</v>
      </c>
      <c r="E180" s="1291">
        <v>20.565049495201567</v>
      </c>
      <c r="F180" s="1291">
        <v>20.439378726741246</v>
      </c>
      <c r="G180" s="1291">
        <v>20.184499345011858</v>
      </c>
      <c r="H180" s="1291">
        <v>20.268544560979514</v>
      </c>
      <c r="I180" s="1291">
        <v>20.085025739901546</v>
      </c>
      <c r="J180" s="1291">
        <v>19.479714789549512</v>
      </c>
      <c r="K180" s="1291">
        <v>19.434394521201618</v>
      </c>
      <c r="L180" s="1291">
        <v>19.201653124193804</v>
      </c>
      <c r="M180" s="1291">
        <v>19.300660491293009</v>
      </c>
      <c r="N180" s="1291">
        <v>19.828566911811649</v>
      </c>
      <c r="O180" s="1291">
        <v>19.898069353377448</v>
      </c>
      <c r="P180" s="1285">
        <v>20.084120035190395</v>
      </c>
      <c r="Q180" s="1286">
        <v>19.902214208548962</v>
      </c>
      <c r="R180" s="2"/>
    </row>
    <row r="181" spans="1:20" ht="18.75" customHeight="1">
      <c r="A181" s="2"/>
      <c r="B181" s="1292"/>
      <c r="C181" s="1299"/>
      <c r="D181" s="1631" t="s">
        <v>312</v>
      </c>
      <c r="E181" s="1291">
        <v>19.092997008607941</v>
      </c>
      <c r="F181" s="1291">
        <v>18.169453300527529</v>
      </c>
      <c r="G181" s="1291">
        <v>19.147537681561111</v>
      </c>
      <c r="H181" s="1291">
        <v>18.14026729182676</v>
      </c>
      <c r="I181" s="1291">
        <v>19.264426619010422</v>
      </c>
      <c r="J181" s="1291">
        <v>17.420522659030215</v>
      </c>
      <c r="K181" s="1291">
        <v>17.876939302799489</v>
      </c>
      <c r="L181" s="1291">
        <v>18.124755628986428</v>
      </c>
      <c r="M181" s="1291">
        <v>18.257904954002637</v>
      </c>
      <c r="N181" s="1291">
        <v>19.105395041892372</v>
      </c>
      <c r="O181" s="1291">
        <v>19.270001086844623</v>
      </c>
      <c r="P181" s="1285">
        <v>20.283256864946075</v>
      </c>
      <c r="Q181" s="1286">
        <v>18.682073135843588</v>
      </c>
      <c r="R181" s="2"/>
    </row>
    <row r="182" spans="1:20" ht="18.75" customHeight="1">
      <c r="A182" s="2"/>
      <c r="B182" s="1292"/>
      <c r="C182" s="1299"/>
      <c r="D182" s="1631" t="s">
        <v>314</v>
      </c>
      <c r="E182" s="1291">
        <v>12.717459494243347</v>
      </c>
      <c r="F182" s="1291">
        <v>12.396404823939521</v>
      </c>
      <c r="G182" s="1291">
        <v>12.532702523475214</v>
      </c>
      <c r="H182" s="1291">
        <v>12.299216526780912</v>
      </c>
      <c r="I182" s="1291">
        <v>12.106689764570989</v>
      </c>
      <c r="J182" s="1291">
        <v>11.521097401473225</v>
      </c>
      <c r="K182" s="1291">
        <v>11.31983610484672</v>
      </c>
      <c r="L182" s="1291">
        <v>11.274890327906633</v>
      </c>
      <c r="M182" s="1291">
        <v>11.215398288001788</v>
      </c>
      <c r="N182" s="1291">
        <v>11.6219432837173</v>
      </c>
      <c r="O182" s="1291">
        <v>11.807979606365723</v>
      </c>
      <c r="P182" s="1285">
        <v>12.060099531932968</v>
      </c>
      <c r="Q182" s="1286">
        <v>11.893875901552134</v>
      </c>
      <c r="R182" s="2"/>
    </row>
    <row r="183" spans="1:20" ht="18.75" customHeight="1">
      <c r="A183" s="2"/>
      <c r="B183" s="1292"/>
      <c r="C183" s="1300"/>
      <c r="D183" s="1634" t="s">
        <v>315</v>
      </c>
      <c r="E183" s="1291">
        <v>21.077641347801254</v>
      </c>
      <c r="F183" s="1291">
        <v>21.178784977908684</v>
      </c>
      <c r="G183" s="1291">
        <v>22.390601851851848</v>
      </c>
      <c r="H183" s="1291">
        <v>22.608848920863309</v>
      </c>
      <c r="I183" s="1291">
        <v>20.491266869830213</v>
      </c>
      <c r="J183" s="1291">
        <v>20.072713270142181</v>
      </c>
      <c r="K183" s="1291">
        <v>19.966417582417584</v>
      </c>
      <c r="L183" s="1291">
        <v>19.683987951807232</v>
      </c>
      <c r="M183" s="1291">
        <v>19.960585175552666</v>
      </c>
      <c r="N183" s="1291">
        <v>20.471146341463417</v>
      </c>
      <c r="O183" s="1291">
        <v>20.97462139423077</v>
      </c>
      <c r="P183" s="1285">
        <v>21.314193211488252</v>
      </c>
      <c r="Q183" s="1286">
        <v>20.611900990099013</v>
      </c>
      <c r="R183" s="2"/>
    </row>
    <row r="184" spans="1:20" ht="18.75" customHeight="1">
      <c r="A184" s="2"/>
      <c r="B184" s="1292"/>
      <c r="C184" s="37"/>
      <c r="D184" s="1634" t="s">
        <v>316</v>
      </c>
      <c r="E184" s="1291">
        <v>20.638799651441442</v>
      </c>
      <c r="F184" s="1291">
        <v>20.417474092373457</v>
      </c>
      <c r="G184" s="1291">
        <v>20.233745071159031</v>
      </c>
      <c r="H184" s="1291">
        <v>20.300449120697426</v>
      </c>
      <c r="I184" s="1291">
        <v>20.110888585978092</v>
      </c>
      <c r="J184" s="1291">
        <v>19.478819142324429</v>
      </c>
      <c r="K184" s="1291">
        <v>19.448411100354953</v>
      </c>
      <c r="L184" s="1291">
        <v>19.207698339793431</v>
      </c>
      <c r="M184" s="1291">
        <v>19.328703768298585</v>
      </c>
      <c r="N184" s="1291">
        <v>19.804730029834676</v>
      </c>
      <c r="O184" s="1291">
        <v>19.709480848776611</v>
      </c>
      <c r="P184" s="1285">
        <v>20.014338616433161</v>
      </c>
      <c r="Q184" s="1286">
        <v>19.820549335080401</v>
      </c>
      <c r="R184" s="2"/>
    </row>
    <row r="185" spans="1:20" ht="18.75" customHeight="1">
      <c r="A185" s="2"/>
      <c r="B185" s="1292"/>
      <c r="C185" s="8"/>
      <c r="D185" s="1289" t="s">
        <v>317</v>
      </c>
      <c r="E185" s="1291">
        <v>21.114099832623815</v>
      </c>
      <c r="F185" s="1291">
        <v>21.083642879829686</v>
      </c>
      <c r="G185" s="1291">
        <v>20.769163720701883</v>
      </c>
      <c r="H185" s="1291">
        <v>20.902311827356208</v>
      </c>
      <c r="I185" s="1291">
        <v>20.712005620935379</v>
      </c>
      <c r="J185" s="1291">
        <v>20.107839855042656</v>
      </c>
      <c r="K185" s="1291">
        <v>20.038525826690549</v>
      </c>
      <c r="L185" s="1291">
        <v>19.82229262970592</v>
      </c>
      <c r="M185" s="1291">
        <v>19.916718114288621</v>
      </c>
      <c r="N185" s="1291">
        <v>20.443137226054784</v>
      </c>
      <c r="O185" s="1291">
        <v>21.165782180776667</v>
      </c>
      <c r="P185" s="1285">
        <v>21.344739080541636</v>
      </c>
      <c r="Q185" s="1286">
        <v>20.617018665045158</v>
      </c>
      <c r="R185" s="2"/>
      <c r="T185" s="1045"/>
    </row>
    <row r="186" spans="1:20" ht="18.75" customHeight="1">
      <c r="A186" s="2"/>
      <c r="B186" s="1292"/>
      <c r="C186" s="1282"/>
      <c r="D186" s="1631" t="s">
        <v>287</v>
      </c>
      <c r="E186" s="1291">
        <v>21.328431021634916</v>
      </c>
      <c r="F186" s="1291">
        <v>22.704640438923217</v>
      </c>
      <c r="G186" s="1291">
        <v>21.398820213033812</v>
      </c>
      <c r="H186" s="1291">
        <v>21.885593280373804</v>
      </c>
      <c r="I186" s="1291">
        <v>22.447386609245463</v>
      </c>
      <c r="J186" s="1291">
        <v>21.06301571174571</v>
      </c>
      <c r="K186" s="1291">
        <v>20.077765131310905</v>
      </c>
      <c r="L186" s="1291">
        <v>20.731606537541587</v>
      </c>
      <c r="M186" s="1291">
        <v>20.628499031924999</v>
      </c>
      <c r="N186" s="1291">
        <v>21.364297814151875</v>
      </c>
      <c r="O186" s="1291">
        <v>21.634220385254132</v>
      </c>
      <c r="P186" s="1285">
        <v>22.809210210057422</v>
      </c>
      <c r="Q186" s="1286">
        <v>21.282478924614392</v>
      </c>
      <c r="R186" s="2"/>
    </row>
    <row r="187" spans="1:20" ht="18.75" customHeight="1">
      <c r="A187" s="2"/>
      <c r="B187" s="1292"/>
      <c r="C187" s="1299"/>
      <c r="D187" s="1305" t="s">
        <v>288</v>
      </c>
      <c r="E187" s="1291">
        <v>20.249049672401405</v>
      </c>
      <c r="F187" s="1291">
        <v>19.837883356352844</v>
      </c>
      <c r="G187" s="1291">
        <v>19.7230240688422</v>
      </c>
      <c r="H187" s="1291">
        <v>19.20550027720757</v>
      </c>
      <c r="I187" s="1291">
        <v>19.488714946716492</v>
      </c>
      <c r="J187" s="1291">
        <v>18.770985433191409</v>
      </c>
      <c r="K187" s="1291">
        <v>18.866287391211554</v>
      </c>
      <c r="L187" s="1291">
        <v>18.739561556140863</v>
      </c>
      <c r="M187" s="1291">
        <v>18.505669196959353</v>
      </c>
      <c r="N187" s="1291">
        <v>18.926153702151744</v>
      </c>
      <c r="O187" s="1291">
        <v>16.941642632719059</v>
      </c>
      <c r="P187" s="1285">
        <v>17.035064838406939</v>
      </c>
      <c r="Q187" s="1286">
        <v>18.812401951641466</v>
      </c>
      <c r="R187" s="2"/>
    </row>
    <row r="188" spans="1:20" ht="18.75" customHeight="1">
      <c r="A188" s="2"/>
      <c r="B188" s="1295"/>
      <c r="C188" s="1872" t="s">
        <v>320</v>
      </c>
      <c r="D188" s="1881"/>
      <c r="E188" s="1297">
        <v>20.404452361736563</v>
      </c>
      <c r="F188" s="1297">
        <v>20.270189224941859</v>
      </c>
      <c r="G188" s="1297">
        <v>20.076408632506475</v>
      </c>
      <c r="H188" s="1297">
        <v>20.108152333438355</v>
      </c>
      <c r="I188" s="1297">
        <v>20.042661305658484</v>
      </c>
      <c r="J188" s="1297">
        <v>19.333990848736605</v>
      </c>
      <c r="K188" s="1297">
        <v>19.316450282267276</v>
      </c>
      <c r="L188" s="1297">
        <v>19.117494870604897</v>
      </c>
      <c r="M188" s="1297">
        <v>19.207520099349914</v>
      </c>
      <c r="N188" s="1297">
        <v>19.751826749609236</v>
      </c>
      <c r="O188" s="1297">
        <v>19.987111056447066</v>
      </c>
      <c r="P188" s="1298">
        <v>20.227104678256755</v>
      </c>
      <c r="Q188" s="402">
        <v>19.823449057777008</v>
      </c>
      <c r="R188" s="2"/>
    </row>
    <row r="189" spans="1:20" ht="18.75" customHeight="1">
      <c r="A189" s="2"/>
      <c r="B189" s="1292">
        <v>20</v>
      </c>
      <c r="C189" s="1299" t="s">
        <v>263</v>
      </c>
      <c r="D189" s="1630" t="s">
        <v>211</v>
      </c>
      <c r="E189" s="1291">
        <v>20.635802799857856</v>
      </c>
      <c r="F189" s="1291">
        <v>19.880390126616824</v>
      </c>
      <c r="G189" s="1291">
        <v>20.641443659250307</v>
      </c>
      <c r="H189" s="1291">
        <v>20.327256771819016</v>
      </c>
      <c r="I189" s="1291">
        <v>20.457750130608776</v>
      </c>
      <c r="J189" s="1291">
        <v>19.705362893988447</v>
      </c>
      <c r="K189" s="1291">
        <v>20.263165668589824</v>
      </c>
      <c r="L189" s="1291">
        <v>19.774459895049262</v>
      </c>
      <c r="M189" s="1291">
        <v>19.394219501614039</v>
      </c>
      <c r="N189" s="1291">
        <v>20.061316557395351</v>
      </c>
      <c r="O189" s="1291">
        <v>20.776795138722399</v>
      </c>
      <c r="P189" s="1285">
        <v>22.143860935989871</v>
      </c>
      <c r="Q189" s="1286">
        <v>20.344261759219286</v>
      </c>
      <c r="R189" s="2"/>
    </row>
    <row r="190" spans="1:20" ht="18.75" customHeight="1">
      <c r="A190" s="2"/>
      <c r="B190" s="1292"/>
      <c r="C190" s="1299"/>
      <c r="D190" s="1289" t="s">
        <v>212</v>
      </c>
      <c r="E190" s="1291">
        <v>18.903664664146461</v>
      </c>
      <c r="F190" s="1291">
        <v>18.37738582706136</v>
      </c>
      <c r="G190" s="1291">
        <v>19.218920161999641</v>
      </c>
      <c r="H190" s="1291">
        <v>18.96906629321456</v>
      </c>
      <c r="I190" s="1291">
        <v>19.071297880748826</v>
      </c>
      <c r="J190" s="1291">
        <v>18.321222883006605</v>
      </c>
      <c r="K190" s="1291">
        <v>18.779421635348463</v>
      </c>
      <c r="L190" s="1291">
        <v>18.341683105524769</v>
      </c>
      <c r="M190" s="1291">
        <v>17.860472271849588</v>
      </c>
      <c r="N190" s="1291">
        <v>18.462173025072932</v>
      </c>
      <c r="O190" s="1291">
        <v>19.24276389284115</v>
      </c>
      <c r="P190" s="1285">
        <v>20.283426733034467</v>
      </c>
      <c r="Q190" s="1286">
        <v>18.826188844287167</v>
      </c>
      <c r="R190" s="2"/>
    </row>
    <row r="191" spans="1:20" ht="18.75" customHeight="1">
      <c r="A191" s="2"/>
      <c r="B191" s="1292"/>
      <c r="C191" s="1299"/>
      <c r="D191" s="1289" t="s">
        <v>213</v>
      </c>
      <c r="E191" s="1291">
        <v>19.400423454642933</v>
      </c>
      <c r="F191" s="1291">
        <v>18.834044160688812</v>
      </c>
      <c r="G191" s="1291">
        <v>19.58343199988861</v>
      </c>
      <c r="H191" s="1291">
        <v>19.396880348919126</v>
      </c>
      <c r="I191" s="1291">
        <v>19.564433536739624</v>
      </c>
      <c r="J191" s="1291">
        <v>18.766088790487284</v>
      </c>
      <c r="K191" s="1291">
        <v>19.267672495818545</v>
      </c>
      <c r="L191" s="1291">
        <v>18.775960738142501</v>
      </c>
      <c r="M191" s="1291">
        <v>18.290350909327181</v>
      </c>
      <c r="N191" s="1291">
        <v>18.965217941484347</v>
      </c>
      <c r="O191" s="1291">
        <v>19.731035523661824</v>
      </c>
      <c r="P191" s="1285">
        <v>20.753323882695565</v>
      </c>
      <c r="Q191" s="1286">
        <v>19.285518482594448</v>
      </c>
      <c r="R191" s="2"/>
    </row>
    <row r="192" spans="1:20" ht="18.75" customHeight="1">
      <c r="A192" s="2"/>
      <c r="B192" s="1292"/>
      <c r="C192" s="1299"/>
      <c r="D192" s="1631" t="s">
        <v>214</v>
      </c>
      <c r="E192" s="1291">
        <v>20.369583202513375</v>
      </c>
      <c r="F192" s="1291">
        <v>19.966715952454852</v>
      </c>
      <c r="G192" s="1291">
        <v>20.441915478048912</v>
      </c>
      <c r="H192" s="1291">
        <v>20.080150694620876</v>
      </c>
      <c r="I192" s="1291">
        <v>20.366598271270735</v>
      </c>
      <c r="J192" s="1291">
        <v>19.653676420968988</v>
      </c>
      <c r="K192" s="1291">
        <v>19.388910397407713</v>
      </c>
      <c r="L192" s="1291">
        <v>19.240123662738593</v>
      </c>
      <c r="M192" s="1291">
        <v>19.381888467361104</v>
      </c>
      <c r="N192" s="1291">
        <v>19.865901196808611</v>
      </c>
      <c r="O192" s="1291">
        <v>25.937982230689379</v>
      </c>
      <c r="P192" s="1285">
        <v>27.910463722176075</v>
      </c>
      <c r="Q192" s="1286">
        <v>21.058097935183135</v>
      </c>
      <c r="R192" s="2"/>
    </row>
    <row r="193" spans="1:20" ht="18.75" customHeight="1">
      <c r="A193" s="2"/>
      <c r="B193" s="1292"/>
      <c r="C193" s="1299"/>
      <c r="D193" s="1289" t="s">
        <v>285</v>
      </c>
      <c r="E193" s="1291">
        <v>18.197635874565826</v>
      </c>
      <c r="F193" s="1291">
        <v>18.629195255885566</v>
      </c>
      <c r="G193" s="1291">
        <v>17.828025676655322</v>
      </c>
      <c r="H193" s="1291">
        <v>17.943857666897127</v>
      </c>
      <c r="I193" s="1291">
        <v>17.756137930141939</v>
      </c>
      <c r="J193" s="1291">
        <v>17.309223836575683</v>
      </c>
      <c r="K193" s="1291">
        <v>17.258987356302445</v>
      </c>
      <c r="L193" s="1291">
        <v>16.841130572942397</v>
      </c>
      <c r="M193" s="1291">
        <v>17.093517720084769</v>
      </c>
      <c r="N193" s="1291">
        <v>17.552208526516797</v>
      </c>
      <c r="O193" s="1291">
        <v>17.818014356961175</v>
      </c>
      <c r="P193" s="1285">
        <v>18.668344403209961</v>
      </c>
      <c r="Q193" s="1286">
        <v>17.76335322048779</v>
      </c>
      <c r="R193" s="2"/>
    </row>
    <row r="194" spans="1:20" ht="18.75" customHeight="1">
      <c r="A194" s="2"/>
      <c r="B194" s="1292"/>
      <c r="C194" s="1299"/>
      <c r="D194" s="1289" t="s">
        <v>286</v>
      </c>
      <c r="E194" s="1291">
        <v>18.310637250549718</v>
      </c>
      <c r="F194" s="1291">
        <v>18.250232723127169</v>
      </c>
      <c r="G194" s="1291">
        <v>18.006138569897985</v>
      </c>
      <c r="H194" s="1291">
        <v>18.076144566676764</v>
      </c>
      <c r="I194" s="1291">
        <v>17.900954206783965</v>
      </c>
      <c r="J194" s="1291">
        <v>17.486637776930888</v>
      </c>
      <c r="K194" s="1291">
        <v>17.414232617508599</v>
      </c>
      <c r="L194" s="1291">
        <v>16.948650923329307</v>
      </c>
      <c r="M194" s="1291">
        <v>17.232790779607953</v>
      </c>
      <c r="N194" s="1291">
        <v>17.683839754329505</v>
      </c>
      <c r="O194" s="1291">
        <v>18.028470194346536</v>
      </c>
      <c r="P194" s="1285">
        <v>18.74364901356828</v>
      </c>
      <c r="Q194" s="1286">
        <v>17.846998131442241</v>
      </c>
      <c r="R194" s="2"/>
    </row>
    <row r="195" spans="1:20" ht="18.75" customHeight="1">
      <c r="A195" s="2"/>
      <c r="B195" s="1292"/>
      <c r="C195" s="1299"/>
      <c r="D195" s="1289" t="s">
        <v>312</v>
      </c>
      <c r="E195" s="1291">
        <v>18.972186215555819</v>
      </c>
      <c r="F195" s="1291">
        <v>19.375286435381746</v>
      </c>
      <c r="G195" s="1291">
        <v>18.429523906042064</v>
      </c>
      <c r="H195" s="1291">
        <v>17.598807718758493</v>
      </c>
      <c r="I195" s="1291">
        <v>16.652820930671378</v>
      </c>
      <c r="J195" s="1291">
        <v>16.708853385498898</v>
      </c>
      <c r="K195" s="1291">
        <v>17.090198165440199</v>
      </c>
      <c r="L195" s="1291">
        <v>16.796165148098048</v>
      </c>
      <c r="M195" s="1291">
        <v>17.111085679399384</v>
      </c>
      <c r="N195" s="1291">
        <v>17.806592964870809</v>
      </c>
      <c r="O195" s="1291">
        <v>18.568569831920463</v>
      </c>
      <c r="P195" s="1285">
        <v>19.580307693512722</v>
      </c>
      <c r="Q195" s="1286">
        <v>17.858037924576003</v>
      </c>
      <c r="R195" s="2"/>
    </row>
    <row r="196" spans="1:20" ht="18.75" customHeight="1">
      <c r="A196" s="2"/>
      <c r="B196" s="1292"/>
      <c r="C196" s="1299"/>
      <c r="D196" s="1289" t="s">
        <v>314</v>
      </c>
      <c r="E196" s="1291">
        <v>13.391368407578085</v>
      </c>
      <c r="F196" s="1291">
        <v>13.354711209006362</v>
      </c>
      <c r="G196" s="1291">
        <v>13.034856923076925</v>
      </c>
      <c r="H196" s="1291">
        <v>13.054895148669797</v>
      </c>
      <c r="I196" s="1291">
        <v>13.169142411642412</v>
      </c>
      <c r="J196" s="1291">
        <v>14.349405702507729</v>
      </c>
      <c r="K196" s="1291">
        <v>13.084675647397329</v>
      </c>
      <c r="L196" s="1291">
        <v>12.864364353312302</v>
      </c>
      <c r="M196" s="1291">
        <v>13.038650427913103</v>
      </c>
      <c r="N196" s="1291">
        <v>16.26056540342298</v>
      </c>
      <c r="O196" s="1291">
        <v>13.990348379279007</v>
      </c>
      <c r="P196" s="1285">
        <v>18.169172769640475</v>
      </c>
      <c r="Q196" s="1286">
        <v>13.844751935186299</v>
      </c>
      <c r="R196" s="2"/>
    </row>
    <row r="197" spans="1:20" ht="18.75" customHeight="1">
      <c r="A197" s="2"/>
      <c r="B197" s="1292"/>
      <c r="C197" s="1299"/>
      <c r="D197" s="1289" t="s">
        <v>315</v>
      </c>
      <c r="E197" s="1291">
        <v>19.52776542198291</v>
      </c>
      <c r="F197" s="1291">
        <v>19.29942450818114</v>
      </c>
      <c r="G197" s="1291">
        <v>19.154670489901441</v>
      </c>
      <c r="H197" s="1291">
        <v>19.293333259933732</v>
      </c>
      <c r="I197" s="1291">
        <v>19.127911897400192</v>
      </c>
      <c r="J197" s="1291">
        <v>18.649135925556664</v>
      </c>
      <c r="K197" s="1291">
        <v>18.596740918089747</v>
      </c>
      <c r="L197" s="1291">
        <v>18.02894106446027</v>
      </c>
      <c r="M197" s="1291">
        <v>18.24497867290598</v>
      </c>
      <c r="N197" s="1291">
        <v>18.279677229632771</v>
      </c>
      <c r="O197" s="1291">
        <v>18.477513166358683</v>
      </c>
      <c r="P197" s="1285">
        <v>18.837431884754842</v>
      </c>
      <c r="Q197" s="1286">
        <v>18.752974092875906</v>
      </c>
      <c r="R197" s="2"/>
    </row>
    <row r="198" spans="1:20" ht="18.75" customHeight="1">
      <c r="A198" s="2"/>
      <c r="B198" s="1292"/>
      <c r="C198" s="8"/>
      <c r="D198" s="1631" t="s">
        <v>316</v>
      </c>
      <c r="E198" s="1291">
        <v>18.182458848022605</v>
      </c>
      <c r="F198" s="1291">
        <v>18.118484000809868</v>
      </c>
      <c r="G198" s="1291">
        <v>17.889354628190208</v>
      </c>
      <c r="H198" s="1291">
        <v>17.947691768206283</v>
      </c>
      <c r="I198" s="1291">
        <v>17.707282344486387</v>
      </c>
      <c r="J198" s="1291">
        <v>17.29420186055161</v>
      </c>
      <c r="K198" s="1291">
        <v>17.234403331297436</v>
      </c>
      <c r="L198" s="1291">
        <v>16.735320511175718</v>
      </c>
      <c r="M198" s="1291">
        <v>17.058735518700104</v>
      </c>
      <c r="N198" s="1291">
        <v>17.491060859834498</v>
      </c>
      <c r="O198" s="1291">
        <v>18.036725076228098</v>
      </c>
      <c r="P198" s="1285">
        <v>18.768939176582329</v>
      </c>
      <c r="Q198" s="1286">
        <v>17.678012337144182</v>
      </c>
      <c r="R198" s="2"/>
    </row>
    <row r="199" spans="1:20" ht="18.75" customHeight="1">
      <c r="A199" s="2"/>
      <c r="B199" s="1292"/>
      <c r="C199" s="1282"/>
      <c r="D199" s="1631" t="s">
        <v>369</v>
      </c>
      <c r="E199" s="1291"/>
      <c r="F199" s="1291"/>
      <c r="G199" s="1291"/>
      <c r="H199" s="1291"/>
      <c r="I199" s="1291"/>
      <c r="J199" s="1291"/>
      <c r="K199" s="1291"/>
      <c r="L199" s="1291">
        <v>16.106406862225988</v>
      </c>
      <c r="M199" s="1291">
        <v>15.91637526226396</v>
      </c>
      <c r="N199" s="1291">
        <v>16.049456902592855</v>
      </c>
      <c r="O199" s="1291">
        <v>17.041258268190017</v>
      </c>
      <c r="P199" s="1285">
        <v>16.747948951686418</v>
      </c>
      <c r="Q199" s="1286">
        <v>16.448987427904868</v>
      </c>
      <c r="R199" s="2"/>
    </row>
    <row r="200" spans="1:20" ht="18.75" customHeight="1">
      <c r="A200" s="2"/>
      <c r="B200" s="1292"/>
      <c r="C200" s="1299"/>
      <c r="D200" s="1305" t="s">
        <v>317</v>
      </c>
      <c r="E200" s="1291">
        <v>21.313965793485561</v>
      </c>
      <c r="F200" s="1291">
        <v>21.307906421718123</v>
      </c>
      <c r="G200" s="1291">
        <v>19.730992338506375</v>
      </c>
      <c r="H200" s="1291">
        <v>21.10645915649317</v>
      </c>
      <c r="I200" s="1291">
        <v>19.693363486207708</v>
      </c>
      <c r="J200" s="1291">
        <v>20.355044760767974</v>
      </c>
      <c r="K200" s="1291">
        <v>21.005548160548301</v>
      </c>
      <c r="L200" s="1291">
        <v>19.321347025268615</v>
      </c>
      <c r="M200" s="1291">
        <v>20.790240848274319</v>
      </c>
      <c r="N200" s="1291">
        <v>21.362307658439587</v>
      </c>
      <c r="O200" s="1291">
        <v>21.107790822296824</v>
      </c>
      <c r="P200" s="1285">
        <v>21.533208996837608</v>
      </c>
      <c r="Q200" s="1286">
        <v>20.707301005774497</v>
      </c>
      <c r="R200" s="2"/>
    </row>
    <row r="201" spans="1:20" ht="18.75" customHeight="1">
      <c r="A201" s="2"/>
      <c r="B201" s="1295"/>
      <c r="C201" s="1872" t="s">
        <v>320</v>
      </c>
      <c r="D201" s="1881"/>
      <c r="E201" s="1297">
        <v>18.515892740645011</v>
      </c>
      <c r="F201" s="1297">
        <v>18.466417696362662</v>
      </c>
      <c r="G201" s="1297">
        <v>18.262040867668144</v>
      </c>
      <c r="H201" s="1297">
        <v>18.234291398895767</v>
      </c>
      <c r="I201" s="1297">
        <v>18.040645408214829</v>
      </c>
      <c r="J201" s="1297">
        <v>17.608163181051435</v>
      </c>
      <c r="K201" s="1297">
        <v>17.658490714153409</v>
      </c>
      <c r="L201" s="1297">
        <v>17.208587277191317</v>
      </c>
      <c r="M201" s="1297">
        <v>17.377454706616007</v>
      </c>
      <c r="N201" s="1297">
        <v>17.874233636276685</v>
      </c>
      <c r="O201" s="1297">
        <v>18.335564462239546</v>
      </c>
      <c r="P201" s="1298">
        <v>19.14284223255266</v>
      </c>
      <c r="Q201" s="402">
        <v>18.068880822842058</v>
      </c>
      <c r="R201" s="2"/>
    </row>
    <row r="202" spans="1:20" ht="18.600000000000001" customHeight="1">
      <c r="A202" s="2"/>
      <c r="B202" s="1293">
        <v>21</v>
      </c>
      <c r="C202" s="1299" t="s">
        <v>264</v>
      </c>
      <c r="D202" s="1630" t="s">
        <v>211</v>
      </c>
      <c r="E202" s="1291"/>
      <c r="F202" s="1291"/>
      <c r="G202" s="1291"/>
      <c r="H202" s="1291"/>
      <c r="I202" s="1291"/>
      <c r="J202" s="1291"/>
      <c r="K202" s="1291"/>
      <c r="L202" s="1291"/>
      <c r="M202" s="1291"/>
      <c r="N202" s="1291"/>
      <c r="O202" s="1291"/>
      <c r="P202" s="1285"/>
      <c r="Q202" s="1286"/>
      <c r="R202" s="2"/>
    </row>
    <row r="203" spans="1:20" ht="18.75" customHeight="1">
      <c r="A203" s="2"/>
      <c r="B203" s="1292"/>
      <c r="C203" s="6"/>
      <c r="D203" s="1289" t="s">
        <v>212</v>
      </c>
      <c r="E203" s="1291">
        <v>8.2467638432660717</v>
      </c>
      <c r="F203" s="1291">
        <v>16.425151922402712</v>
      </c>
      <c r="G203" s="1291">
        <v>14.131526893431635</v>
      </c>
      <c r="H203" s="1291">
        <v>15.813677095824701</v>
      </c>
      <c r="I203" s="1291">
        <v>15.675815724552184</v>
      </c>
      <c r="J203" s="1291">
        <v>16.023426177268973</v>
      </c>
      <c r="K203" s="1291">
        <v>15.883004249942568</v>
      </c>
      <c r="L203" s="1291">
        <v>14.25263917314777</v>
      </c>
      <c r="M203" s="1291">
        <v>14.90496172746173</v>
      </c>
      <c r="N203" s="1291">
        <v>17.582053912551295</v>
      </c>
      <c r="O203" s="1291">
        <v>14.23877183922885</v>
      </c>
      <c r="P203" s="1285">
        <v>15.891163955617795</v>
      </c>
      <c r="Q203" s="1286">
        <v>14.856250895898773</v>
      </c>
      <c r="R203" s="2"/>
    </row>
    <row r="204" spans="1:20" ht="18.75" customHeight="1">
      <c r="A204" s="2"/>
      <c r="B204" s="1292"/>
      <c r="C204" s="6"/>
      <c r="D204" s="1631" t="s">
        <v>214</v>
      </c>
      <c r="E204" s="1291">
        <v>16.81991198250191</v>
      </c>
      <c r="F204" s="1291">
        <v>51.803399915002117</v>
      </c>
      <c r="G204" s="1291">
        <v>17.019751174178072</v>
      </c>
      <c r="H204" s="1291">
        <v>38.095879000438394</v>
      </c>
      <c r="I204" s="1291">
        <v>14.323117093822095</v>
      </c>
      <c r="J204" s="1291">
        <v>14.447482756587869</v>
      </c>
      <c r="K204" s="1291">
        <v>14.333104206061231</v>
      </c>
      <c r="L204" s="1291">
        <v>20.188405211594784</v>
      </c>
      <c r="M204" s="1291">
        <v>16.160725568123915</v>
      </c>
      <c r="N204" s="1291">
        <v>13.994516780783476</v>
      </c>
      <c r="O204" s="1291">
        <v>29.62413286302175</v>
      </c>
      <c r="P204" s="1285">
        <v>14.472379265936894</v>
      </c>
      <c r="Q204" s="1286">
        <v>16.758760983377847</v>
      </c>
      <c r="R204" s="2"/>
    </row>
    <row r="205" spans="1:20" ht="18.75" customHeight="1">
      <c r="A205" s="2"/>
      <c r="B205" s="1292"/>
      <c r="C205" s="8"/>
      <c r="D205" s="1289" t="s">
        <v>285</v>
      </c>
      <c r="E205" s="1291">
        <v>24.496839201951339</v>
      </c>
      <c r="F205" s="1291">
        <v>24.970684728209541</v>
      </c>
      <c r="G205" s="1291">
        <v>25.072643061236551</v>
      </c>
      <c r="H205" s="1291">
        <v>24.810394307206902</v>
      </c>
      <c r="I205" s="1291">
        <v>24.491948910621222</v>
      </c>
      <c r="J205" s="1291">
        <v>23.40681344792953</v>
      </c>
      <c r="K205" s="1291">
        <v>23.442034362605078</v>
      </c>
      <c r="L205" s="1291">
        <v>23.425042879110475</v>
      </c>
      <c r="M205" s="1291">
        <v>23.911485228917734</v>
      </c>
      <c r="N205" s="1291">
        <v>23.493975301420171</v>
      </c>
      <c r="O205" s="1291">
        <v>23.983621349715115</v>
      </c>
      <c r="P205" s="1285">
        <v>23.952585147714817</v>
      </c>
      <c r="Q205" s="1286">
        <v>24.129307569327331</v>
      </c>
      <c r="R205" s="2"/>
      <c r="T205" s="1045"/>
    </row>
    <row r="206" spans="1:20" ht="18.75" customHeight="1">
      <c r="A206" s="2"/>
      <c r="B206" s="1292"/>
      <c r="C206" s="1282"/>
      <c r="D206" s="1631" t="s">
        <v>286</v>
      </c>
      <c r="E206" s="1291">
        <v>23.194580495405376</v>
      </c>
      <c r="F206" s="1291">
        <v>22.999609365735559</v>
      </c>
      <c r="G206" s="1291">
        <v>22.74797509783382</v>
      </c>
      <c r="H206" s="1291">
        <v>23.162363908118515</v>
      </c>
      <c r="I206" s="1291">
        <v>22.852067397674091</v>
      </c>
      <c r="J206" s="1291">
        <v>22.186095009623862</v>
      </c>
      <c r="K206" s="1291">
        <v>21.948607234458919</v>
      </c>
      <c r="L206" s="1291">
        <v>21.362257959726495</v>
      </c>
      <c r="M206" s="1291">
        <v>21.238995171768799</v>
      </c>
      <c r="N206" s="1291">
        <v>21.818964750441957</v>
      </c>
      <c r="O206" s="1291">
        <v>20.222026352420169</v>
      </c>
      <c r="P206" s="1285">
        <v>20.440873050693561</v>
      </c>
      <c r="Q206" s="1286">
        <v>21.999229623814934</v>
      </c>
      <c r="R206" s="2"/>
    </row>
    <row r="207" spans="1:20" ht="18.75" customHeight="1">
      <c r="A207" s="2"/>
      <c r="B207" s="1292"/>
      <c r="C207" s="1299"/>
      <c r="D207" s="1289" t="s">
        <v>312</v>
      </c>
      <c r="E207" s="1291">
        <v>21.356847091070655</v>
      </c>
      <c r="F207" s="1291">
        <v>21.301678674161465</v>
      </c>
      <c r="G207" s="1291">
        <v>20.820462686906847</v>
      </c>
      <c r="H207" s="1291">
        <v>21.091961425818102</v>
      </c>
      <c r="I207" s="1291">
        <v>20.648931002137004</v>
      </c>
      <c r="J207" s="1291">
        <v>20.070093417670872</v>
      </c>
      <c r="K207" s="1291">
        <v>19.861620477534334</v>
      </c>
      <c r="L207" s="1291">
        <v>19.913738791177675</v>
      </c>
      <c r="M207" s="1291">
        <v>19.757700396902603</v>
      </c>
      <c r="N207" s="1291">
        <v>20.32234268206458</v>
      </c>
      <c r="O207" s="1291">
        <v>20.245044448517625</v>
      </c>
      <c r="P207" s="1285">
        <v>20.410511835075365</v>
      </c>
      <c r="Q207" s="1286">
        <v>20.470975744056943</v>
      </c>
      <c r="R207" s="2"/>
    </row>
    <row r="208" spans="1:20" ht="18.75" customHeight="1">
      <c r="A208" s="2"/>
      <c r="B208" s="1292"/>
      <c r="C208" s="1299"/>
      <c r="D208" s="1305" t="s">
        <v>317</v>
      </c>
      <c r="E208" s="1291"/>
      <c r="F208" s="1291"/>
      <c r="G208" s="1291"/>
      <c r="H208" s="1291"/>
      <c r="I208" s="1291"/>
      <c r="J208" s="1291"/>
      <c r="K208" s="1291"/>
      <c r="L208" s="1291"/>
      <c r="M208" s="1291"/>
      <c r="N208" s="1291"/>
      <c r="O208" s="1291"/>
      <c r="P208" s="1285"/>
      <c r="Q208" s="1286"/>
      <c r="R208" s="2"/>
    </row>
    <row r="209" spans="1:18" ht="18.75" customHeight="1">
      <c r="A209" s="2"/>
      <c r="B209" s="1295"/>
      <c r="C209" s="1872" t="s">
        <v>320</v>
      </c>
      <c r="D209" s="1881"/>
      <c r="E209" s="1297">
        <v>24.966093154429394</v>
      </c>
      <c r="F209" s="1297">
        <v>24.555469113643273</v>
      </c>
      <c r="G209" s="1297">
        <v>23.847923705065316</v>
      </c>
      <c r="H209" s="1297">
        <v>24.280668128424431</v>
      </c>
      <c r="I209" s="1297">
        <v>23.779785508603531</v>
      </c>
      <c r="J209" s="1297">
        <v>23.355870426264676</v>
      </c>
      <c r="K209" s="1297">
        <v>23.141955349388429</v>
      </c>
      <c r="L209" s="1297">
        <v>22.655391175560727</v>
      </c>
      <c r="M209" s="1297">
        <v>22.508369545994494</v>
      </c>
      <c r="N209" s="1297">
        <v>23.178445811370999</v>
      </c>
      <c r="O209" s="1297">
        <v>21.879586258954458</v>
      </c>
      <c r="P209" s="1298">
        <v>22.050413093587146</v>
      </c>
      <c r="Q209" s="402">
        <v>23.337003999501047</v>
      </c>
      <c r="R209" s="2"/>
    </row>
    <row r="210" spans="1:18" ht="18.75" customHeight="1">
      <c r="A210" s="2"/>
      <c r="B210" s="1292">
        <v>22</v>
      </c>
      <c r="C210" s="1299" t="s">
        <v>30</v>
      </c>
      <c r="D210" s="1630" t="s">
        <v>211</v>
      </c>
      <c r="E210" s="1291">
        <v>23.792497756579671</v>
      </c>
      <c r="F210" s="1291">
        <v>25.427704976620905</v>
      </c>
      <c r="G210" s="1291">
        <v>22.536061381074166</v>
      </c>
      <c r="H210" s="1291">
        <v>23.104375224394289</v>
      </c>
      <c r="I210" s="1291">
        <v>22.44224119009877</v>
      </c>
      <c r="J210" s="1291">
        <v>21.206458003169576</v>
      </c>
      <c r="K210" s="1291">
        <v>21.077369251739725</v>
      </c>
      <c r="L210" s="1291">
        <v>21.411149444042987</v>
      </c>
      <c r="M210" s="1291">
        <v>21.377919994419845</v>
      </c>
      <c r="N210" s="1291">
        <v>21.278242641183098</v>
      </c>
      <c r="O210" s="1291">
        <v>22.557410923219567</v>
      </c>
      <c r="P210" s="1285">
        <v>22.685161516140322</v>
      </c>
      <c r="Q210" s="1286">
        <v>22.339223679316497</v>
      </c>
      <c r="R210" s="2"/>
    </row>
    <row r="211" spans="1:18" ht="18.75" customHeight="1">
      <c r="A211" s="2"/>
      <c r="B211" s="1292"/>
      <c r="C211" s="1299"/>
      <c r="D211" s="1289" t="s">
        <v>212</v>
      </c>
      <c r="E211" s="1291">
        <v>16.910671775223499</v>
      </c>
      <c r="F211" s="1291">
        <v>17.998606690713629</v>
      </c>
      <c r="G211" s="1291">
        <v>16.403727567298109</v>
      </c>
      <c r="H211" s="1291">
        <v>16.357258902547205</v>
      </c>
      <c r="I211" s="1291">
        <v>16.373935861498374</v>
      </c>
      <c r="J211" s="1291">
        <v>15.859868010808565</v>
      </c>
      <c r="K211" s="1291">
        <v>15.649707707067478</v>
      </c>
      <c r="L211" s="1291">
        <v>15.161121351956552</v>
      </c>
      <c r="M211" s="1291">
        <v>15.823769819745957</v>
      </c>
      <c r="N211" s="1291">
        <v>16.125769810571093</v>
      </c>
      <c r="O211" s="1291">
        <v>16.456888937955398</v>
      </c>
      <c r="P211" s="1285">
        <v>18.56739599296214</v>
      </c>
      <c r="Q211" s="1286">
        <v>16.438062110547271</v>
      </c>
      <c r="R211" s="2"/>
    </row>
    <row r="212" spans="1:18" ht="18.75" customHeight="1">
      <c r="A212" s="2"/>
      <c r="B212" s="1292"/>
      <c r="C212" s="8"/>
      <c r="D212" s="1289" t="s">
        <v>285</v>
      </c>
      <c r="E212" s="1291">
        <v>26.808813341390969</v>
      </c>
      <c r="F212" s="1291">
        <v>26.882573347772841</v>
      </c>
      <c r="G212" s="1291">
        <v>26.345080458614103</v>
      </c>
      <c r="H212" s="1291">
        <v>26.5540284835131</v>
      </c>
      <c r="I212" s="1291">
        <v>26.139561867136479</v>
      </c>
      <c r="J212" s="1291">
        <v>25.321617964282126</v>
      </c>
      <c r="K212" s="1291">
        <v>25.331964792934713</v>
      </c>
      <c r="L212" s="1291">
        <v>25.230307705136756</v>
      </c>
      <c r="M212" s="1291">
        <v>25.043854530766119</v>
      </c>
      <c r="N212" s="1291">
        <v>25.824051754482451</v>
      </c>
      <c r="O212" s="1291">
        <v>26.394233643700964</v>
      </c>
      <c r="P212" s="1285">
        <v>26.459001495966238</v>
      </c>
      <c r="Q212" s="1286">
        <v>26.006051943263977</v>
      </c>
      <c r="R212" s="2"/>
    </row>
    <row r="213" spans="1:18" ht="18.75" customHeight="1">
      <c r="A213" s="2"/>
      <c r="B213" s="1292"/>
      <c r="C213" s="1282"/>
      <c r="D213" s="1631" t="s">
        <v>286</v>
      </c>
      <c r="E213" s="1291">
        <v>23.827810860805315</v>
      </c>
      <c r="F213" s="1291">
        <v>24.280807522473147</v>
      </c>
      <c r="G213" s="1291">
        <v>23.774359913164638</v>
      </c>
      <c r="H213" s="1291">
        <v>24.097114712718934</v>
      </c>
      <c r="I213" s="1291">
        <v>23.889493716095693</v>
      </c>
      <c r="J213" s="1291">
        <v>23.236918817243197</v>
      </c>
      <c r="K213" s="1291">
        <v>23.23839795615876</v>
      </c>
      <c r="L213" s="1291">
        <v>22.532563981889666</v>
      </c>
      <c r="M213" s="1291">
        <v>22.521082270677248</v>
      </c>
      <c r="N213" s="1291">
        <v>23.022091358623722</v>
      </c>
      <c r="O213" s="1291">
        <v>23.768705512477876</v>
      </c>
      <c r="P213" s="1285">
        <v>23.605284983435993</v>
      </c>
      <c r="Q213" s="1286">
        <v>23.474750378710876</v>
      </c>
      <c r="R213" s="2"/>
    </row>
    <row r="214" spans="1:18" ht="18.75" customHeight="1">
      <c r="A214" s="2"/>
      <c r="B214" s="1292"/>
      <c r="C214" s="1299"/>
      <c r="D214" s="1289" t="s">
        <v>312</v>
      </c>
      <c r="E214" s="1291">
        <v>18.43163430284098</v>
      </c>
      <c r="F214" s="1291">
        <v>18.758852029681364</v>
      </c>
      <c r="G214" s="1291">
        <v>18.129139529481332</v>
      </c>
      <c r="H214" s="1291">
        <v>18.15991403731562</v>
      </c>
      <c r="I214" s="1291">
        <v>17.58719623487416</v>
      </c>
      <c r="J214" s="1291">
        <v>17.217711162456133</v>
      </c>
      <c r="K214" s="1291">
        <v>17.333982658898641</v>
      </c>
      <c r="L214" s="1291">
        <v>16.635261215218627</v>
      </c>
      <c r="M214" s="1291">
        <v>16.909058025952909</v>
      </c>
      <c r="N214" s="1291">
        <v>17.04048347523382</v>
      </c>
      <c r="O214" s="1291">
        <v>17.638681782201836</v>
      </c>
      <c r="P214" s="1285">
        <v>17.602546105320613</v>
      </c>
      <c r="Q214" s="1286">
        <v>17.611669463530713</v>
      </c>
      <c r="R214" s="2"/>
    </row>
    <row r="215" spans="1:18" ht="18.75" customHeight="1">
      <c r="A215" s="2"/>
      <c r="B215" s="1292"/>
      <c r="C215" s="1299"/>
      <c r="D215" s="1305" t="s">
        <v>317</v>
      </c>
      <c r="E215" s="1291">
        <v>14.882338551859101</v>
      </c>
      <c r="F215" s="1291">
        <v>16.464279701779702</v>
      </c>
      <c r="G215" s="1291">
        <v>14.641318764948902</v>
      </c>
      <c r="H215" s="1291">
        <v>15.262342767295596</v>
      </c>
      <c r="I215" s="1291">
        <v>14.548923679060664</v>
      </c>
      <c r="J215" s="1291">
        <v>14.584091419586702</v>
      </c>
      <c r="K215" s="1291">
        <v>14.069313981300283</v>
      </c>
      <c r="L215" s="1291">
        <v>13.972146118721463</v>
      </c>
      <c r="M215" s="1291">
        <v>14.432721763085402</v>
      </c>
      <c r="N215" s="1291">
        <v>14.346391807563066</v>
      </c>
      <c r="O215" s="1291">
        <v>15.051471074380165</v>
      </c>
      <c r="P215" s="1285">
        <v>14.572206517680939</v>
      </c>
      <c r="Q215" s="1286">
        <v>14.719721501105372</v>
      </c>
      <c r="R215" s="2"/>
    </row>
    <row r="216" spans="1:18" ht="18.75" customHeight="1">
      <c r="A216" s="2"/>
      <c r="B216" s="1295"/>
      <c r="C216" s="1872" t="s">
        <v>320</v>
      </c>
      <c r="D216" s="1881"/>
      <c r="E216" s="1297">
        <v>23.673492201835163</v>
      </c>
      <c r="F216" s="1297">
        <v>24.061486941170987</v>
      </c>
      <c r="G216" s="1297">
        <v>23.49808166544733</v>
      </c>
      <c r="H216" s="1297">
        <v>23.765174258555728</v>
      </c>
      <c r="I216" s="1297">
        <v>23.495351056210175</v>
      </c>
      <c r="J216" s="1297">
        <v>22.825995570138801</v>
      </c>
      <c r="K216" s="1297">
        <v>22.848712918012932</v>
      </c>
      <c r="L216" s="1297">
        <v>22.286937442719669</v>
      </c>
      <c r="M216" s="1297">
        <v>22.367945004076489</v>
      </c>
      <c r="N216" s="1297">
        <v>22.832684309372119</v>
      </c>
      <c r="O216" s="1297">
        <v>23.52507440913076</v>
      </c>
      <c r="P216" s="1298">
        <v>23.485572891206083</v>
      </c>
      <c r="Q216" s="402">
        <v>23.211485589742665</v>
      </c>
      <c r="R216" s="2"/>
    </row>
    <row r="217" spans="1:18" ht="18.75" customHeight="1">
      <c r="A217" s="2"/>
      <c r="B217" s="1292">
        <v>23</v>
      </c>
      <c r="C217" s="1299" t="s">
        <v>32</v>
      </c>
      <c r="D217" s="1630" t="s">
        <v>211</v>
      </c>
      <c r="E217" s="1291">
        <v>25.504834105962512</v>
      </c>
      <c r="F217" s="1291">
        <v>26.747016572121332</v>
      </c>
      <c r="G217" s="1291">
        <v>24.554521796741444</v>
      </c>
      <c r="H217" s="1291">
        <v>25.482367767726991</v>
      </c>
      <c r="I217" s="1291">
        <v>24.714665219471641</v>
      </c>
      <c r="J217" s="1291">
        <v>24.991852676288016</v>
      </c>
      <c r="K217" s="1291">
        <v>24.168480391515175</v>
      </c>
      <c r="L217" s="1291">
        <v>23.394589708916751</v>
      </c>
      <c r="M217" s="1291">
        <v>23.44925371198368</v>
      </c>
      <c r="N217" s="1291">
        <v>24.797962018256811</v>
      </c>
      <c r="O217" s="1291">
        <v>25.654749275749587</v>
      </c>
      <c r="P217" s="1285">
        <v>26.995768907262253</v>
      </c>
      <c r="Q217" s="1286">
        <v>25.017235783097913</v>
      </c>
      <c r="R217" s="2"/>
    </row>
    <row r="218" spans="1:18" ht="18.75" customHeight="1">
      <c r="A218" s="2"/>
      <c r="B218" s="1292"/>
      <c r="C218" s="1287"/>
      <c r="D218" s="1289" t="s">
        <v>212</v>
      </c>
      <c r="E218" s="1291">
        <v>20.849786796174211</v>
      </c>
      <c r="F218" s="1291">
        <v>21.936407895475369</v>
      </c>
      <c r="G218" s="1291">
        <v>20.154645522344204</v>
      </c>
      <c r="H218" s="1291">
        <v>21.506055124359925</v>
      </c>
      <c r="I218" s="1291">
        <v>20.76909635677162</v>
      </c>
      <c r="J218" s="1291">
        <v>20.338055540925883</v>
      </c>
      <c r="K218" s="1291">
        <v>20.622866228466446</v>
      </c>
      <c r="L218" s="1291">
        <v>19.625076197113138</v>
      </c>
      <c r="M218" s="1291">
        <v>19.850823429273984</v>
      </c>
      <c r="N218" s="1291">
        <v>19.570736175079048</v>
      </c>
      <c r="O218" s="1291">
        <v>20.284092003665471</v>
      </c>
      <c r="P218" s="1285">
        <v>19.971504482983672</v>
      </c>
      <c r="Q218" s="1286">
        <v>20.449786952048662</v>
      </c>
      <c r="R218" s="2"/>
    </row>
    <row r="219" spans="1:18" ht="18.75" customHeight="1">
      <c r="A219" s="2"/>
      <c r="B219" s="1292"/>
      <c r="C219" s="1287"/>
      <c r="D219" s="1289" t="s">
        <v>213</v>
      </c>
      <c r="E219" s="1291">
        <v>21.045706208194488</v>
      </c>
      <c r="F219" s="1291">
        <v>21.930764051647721</v>
      </c>
      <c r="G219" s="1291">
        <v>20.41995606273737</v>
      </c>
      <c r="H219" s="1291">
        <v>21.384950714403288</v>
      </c>
      <c r="I219" s="1291">
        <v>21.185136424038586</v>
      </c>
      <c r="J219" s="1291">
        <v>20.64386067244968</v>
      </c>
      <c r="K219" s="1291">
        <v>20.60452217406915</v>
      </c>
      <c r="L219" s="1291">
        <v>20.247286563811144</v>
      </c>
      <c r="M219" s="1291">
        <v>20.441872334179482</v>
      </c>
      <c r="N219" s="1291">
        <v>20.900966900787314</v>
      </c>
      <c r="O219" s="1291">
        <v>21.859502845345055</v>
      </c>
      <c r="P219" s="1285">
        <v>21.734035833340215</v>
      </c>
      <c r="Q219" s="1286">
        <v>21.029761698821005</v>
      </c>
      <c r="R219" s="2"/>
    </row>
    <row r="220" spans="1:18" ht="18.75" customHeight="1">
      <c r="A220" s="2"/>
      <c r="B220" s="1292"/>
      <c r="C220" s="1287"/>
      <c r="D220" s="1631" t="s">
        <v>214</v>
      </c>
      <c r="E220" s="1291">
        <v>23.231412425115053</v>
      </c>
      <c r="F220" s="1291">
        <v>24.36889324965631</v>
      </c>
      <c r="G220" s="1291">
        <v>22.894863031898293</v>
      </c>
      <c r="H220" s="1291">
        <v>23.482841948851938</v>
      </c>
      <c r="I220" s="1291">
        <v>23.342892846735928</v>
      </c>
      <c r="J220" s="1291">
        <v>22.654478789310982</v>
      </c>
      <c r="K220" s="1291">
        <v>22.171827265766733</v>
      </c>
      <c r="L220" s="1291">
        <v>22.989994646275218</v>
      </c>
      <c r="M220" s="1291">
        <v>22.382038545881748</v>
      </c>
      <c r="N220" s="1291">
        <v>22.555936850667951</v>
      </c>
      <c r="O220" s="1291">
        <v>23.935639220741638</v>
      </c>
      <c r="P220" s="1285">
        <v>24.02769010262276</v>
      </c>
      <c r="Q220" s="1286">
        <v>23.155990243515475</v>
      </c>
      <c r="R220" s="2"/>
    </row>
    <row r="221" spans="1:18" ht="18.75" customHeight="1">
      <c r="A221" s="2"/>
      <c r="B221" s="1292"/>
      <c r="C221" s="1287"/>
      <c r="D221" s="1289" t="s">
        <v>285</v>
      </c>
      <c r="E221" s="1291">
        <v>21.94646620627487</v>
      </c>
      <c r="F221" s="1291">
        <v>21.803418926352272</v>
      </c>
      <c r="G221" s="1291">
        <v>21.54291050219247</v>
      </c>
      <c r="H221" s="1291">
        <v>21.579323966975689</v>
      </c>
      <c r="I221" s="1291">
        <v>21.30672694796036</v>
      </c>
      <c r="J221" s="1291">
        <v>20.80087022696905</v>
      </c>
      <c r="K221" s="1291">
        <v>20.576769178891773</v>
      </c>
      <c r="L221" s="1291">
        <v>20.428400387317058</v>
      </c>
      <c r="M221" s="1291">
        <v>20.452398189642892</v>
      </c>
      <c r="N221" s="1291">
        <v>21.10487872420838</v>
      </c>
      <c r="O221" s="1291">
        <v>21.551116398468892</v>
      </c>
      <c r="P221" s="1285">
        <v>21.953479413379949</v>
      </c>
      <c r="Q221" s="1286">
        <v>21.247887719585435</v>
      </c>
      <c r="R221" s="2"/>
    </row>
    <row r="222" spans="1:18" ht="18.75" customHeight="1">
      <c r="A222" s="2"/>
      <c r="B222" s="1292"/>
      <c r="C222" s="1287"/>
      <c r="D222" s="1289" t="s">
        <v>286</v>
      </c>
      <c r="E222" s="1291">
        <v>23.169128574015193</v>
      </c>
      <c r="F222" s="1291">
        <v>22.942354809677298</v>
      </c>
      <c r="G222" s="1291">
        <v>22.853007734154239</v>
      </c>
      <c r="H222" s="1291">
        <v>22.65478928208692</v>
      </c>
      <c r="I222" s="1291">
        <v>22.236976764007469</v>
      </c>
      <c r="J222" s="1291">
        <v>21.676301785480991</v>
      </c>
      <c r="K222" s="1291">
        <v>21.476856607445743</v>
      </c>
      <c r="L222" s="1291">
        <v>21.168452354168306</v>
      </c>
      <c r="M222" s="1291">
        <v>21.12903016309307</v>
      </c>
      <c r="N222" s="1291">
        <v>21.771908808052963</v>
      </c>
      <c r="O222" s="1291">
        <v>21.737732653269653</v>
      </c>
      <c r="P222" s="1285">
        <v>21.954758042680453</v>
      </c>
      <c r="Q222" s="1286">
        <v>22.062937746635036</v>
      </c>
      <c r="R222" s="2"/>
    </row>
    <row r="223" spans="1:18" ht="18.75" customHeight="1">
      <c r="A223" s="2"/>
      <c r="B223" s="1292"/>
      <c r="C223" s="1288"/>
      <c r="D223" s="1289" t="s">
        <v>312</v>
      </c>
      <c r="E223" s="1291">
        <v>18.779226692101552</v>
      </c>
      <c r="F223" s="1291">
        <v>18.391537730312187</v>
      </c>
      <c r="G223" s="1291">
        <v>17.64806765314168</v>
      </c>
      <c r="H223" s="1291">
        <v>18.319559671419512</v>
      </c>
      <c r="I223" s="1291">
        <v>17.195561371362608</v>
      </c>
      <c r="J223" s="1291">
        <v>16.432431983049021</v>
      </c>
      <c r="K223" s="1291">
        <v>15.420794709706319</v>
      </c>
      <c r="L223" s="1291">
        <v>18.006152782196075</v>
      </c>
      <c r="M223" s="1291">
        <v>17.208451460615027</v>
      </c>
      <c r="N223" s="1291">
        <v>19.789476047139477</v>
      </c>
      <c r="O223" s="1291">
        <v>19.060312441847877</v>
      </c>
      <c r="P223" s="1285">
        <v>20.86159496592526</v>
      </c>
      <c r="Q223" s="1286">
        <v>18.035842327697999</v>
      </c>
      <c r="R223" s="2"/>
    </row>
    <row r="224" spans="1:18" ht="18.75" customHeight="1">
      <c r="A224" s="2"/>
      <c r="B224" s="1292"/>
      <c r="C224" s="1288"/>
      <c r="D224" s="1289" t="s">
        <v>314</v>
      </c>
      <c r="E224" s="1291">
        <v>12.754458347744054</v>
      </c>
      <c r="F224" s="1291">
        <v>12.44415979668929</v>
      </c>
      <c r="G224" s="1291">
        <v>13.681826832876794</v>
      </c>
      <c r="H224" s="1291">
        <v>12.819430944718382</v>
      </c>
      <c r="I224" s="1291">
        <v>12.947304310150505</v>
      </c>
      <c r="J224" s="1291">
        <v>12.308034991456477</v>
      </c>
      <c r="K224" s="1291">
        <v>12.272022361253523</v>
      </c>
      <c r="L224" s="1291">
        <v>12.156435672667557</v>
      </c>
      <c r="M224" s="1291">
        <v>12.349593470495501</v>
      </c>
      <c r="N224" s="1291">
        <v>12.815110931974417</v>
      </c>
      <c r="O224" s="1291">
        <v>12.625846630267016</v>
      </c>
      <c r="P224" s="1285">
        <v>12.737427549764639</v>
      </c>
      <c r="Q224" s="1286">
        <v>12.66365760297284</v>
      </c>
      <c r="R224" s="2"/>
    </row>
    <row r="225" spans="1:21" ht="18.75" customHeight="1">
      <c r="A225" s="2"/>
      <c r="B225" s="1292"/>
      <c r="C225" s="1288"/>
      <c r="D225" s="1305" t="s">
        <v>317</v>
      </c>
      <c r="E225" s="1291">
        <v>1.8675668720591339</v>
      </c>
      <c r="F225" s="1291">
        <v>1.3320925886121617</v>
      </c>
      <c r="G225" s="1291">
        <v>3.1748725823090269</v>
      </c>
      <c r="H225" s="1291">
        <v>1.9315757223695207</v>
      </c>
      <c r="I225" s="1291">
        <v>2.0041425514014435</v>
      </c>
      <c r="J225" s="1291">
        <v>1.8902830379973399</v>
      </c>
      <c r="K225" s="1291">
        <v>1.8658837573659419</v>
      </c>
      <c r="L225" s="1291">
        <v>2.0301758198460442</v>
      </c>
      <c r="M225" s="1291">
        <v>1.7342785391212598</v>
      </c>
      <c r="N225" s="1291">
        <v>1.8254537687614856</v>
      </c>
      <c r="O225" s="1291">
        <v>2.0241002754157988</v>
      </c>
      <c r="P225" s="1285">
        <v>2.3713716278224997</v>
      </c>
      <c r="Q225" s="1286">
        <v>2.0040022348957787</v>
      </c>
      <c r="R225" s="2"/>
    </row>
    <row r="226" spans="1:21" ht="18.75" customHeight="1" thickBot="1">
      <c r="A226" s="2"/>
      <c r="B226" s="1294"/>
      <c r="C226" s="1882" t="s">
        <v>320</v>
      </c>
      <c r="D226" s="1883"/>
      <c r="E226" s="1303">
        <v>22.376817230188855</v>
      </c>
      <c r="F226" s="1303">
        <v>22.190727195335231</v>
      </c>
      <c r="G226" s="1303">
        <v>21.962047504860841</v>
      </c>
      <c r="H226" s="1303">
        <v>21.912034459789819</v>
      </c>
      <c r="I226" s="1303">
        <v>21.444701704002473</v>
      </c>
      <c r="J226" s="1303">
        <v>20.86870557362607</v>
      </c>
      <c r="K226" s="1303">
        <v>20.602700064910618</v>
      </c>
      <c r="L226" s="1303">
        <v>20.575576485683257</v>
      </c>
      <c r="M226" s="1303">
        <v>20.491266191278257</v>
      </c>
      <c r="N226" s="1303">
        <v>21.281535765626632</v>
      </c>
      <c r="O226" s="1303">
        <v>21.313023928242675</v>
      </c>
      <c r="P226" s="1304">
        <v>21.668992019798338</v>
      </c>
      <c r="Q226" s="403">
        <v>21.387418201088831</v>
      </c>
      <c r="R226" s="2"/>
    </row>
    <row r="227" spans="1:21" ht="18.75" customHeight="1">
      <c r="A227" s="2"/>
      <c r="R227" s="2"/>
    </row>
    <row r="228" spans="1:21" ht="18.75" customHeight="1" thickBot="1">
      <c r="A228" s="2"/>
      <c r="R228" s="2"/>
    </row>
    <row r="229" spans="1:21" ht="18.75" customHeight="1">
      <c r="A229" s="2"/>
      <c r="B229" s="1875" t="s">
        <v>249</v>
      </c>
      <c r="C229" s="1876"/>
      <c r="D229" s="1635" t="s">
        <v>211</v>
      </c>
      <c r="E229" s="198">
        <v>21.124602208273267</v>
      </c>
      <c r="F229" s="198">
        <v>20.894403381437854</v>
      </c>
      <c r="G229" s="198">
        <v>20.92065836651641</v>
      </c>
      <c r="H229" s="198">
        <v>20.801396940100787</v>
      </c>
      <c r="I229" s="198">
        <v>20.840487750610375</v>
      </c>
      <c r="J229" s="198">
        <v>20.295261866698588</v>
      </c>
      <c r="K229" s="198">
        <v>20.475285103080896</v>
      </c>
      <c r="L229" s="198">
        <v>20.231815615661539</v>
      </c>
      <c r="M229" s="198">
        <v>19.538773004707348</v>
      </c>
      <c r="N229" s="198">
        <v>20.078235042917093</v>
      </c>
      <c r="O229" s="198">
        <v>21.045705497184095</v>
      </c>
      <c r="P229" s="198">
        <v>22.217402265141509</v>
      </c>
      <c r="Q229" s="404">
        <v>20.70647049163729</v>
      </c>
      <c r="R229" s="2"/>
      <c r="T229" s="21"/>
      <c r="U229" s="1319"/>
    </row>
    <row r="230" spans="1:21" ht="18.75" customHeight="1">
      <c r="A230" s="2"/>
      <c r="B230" s="1877"/>
      <c r="C230" s="1878"/>
      <c r="D230" s="8" t="s">
        <v>212</v>
      </c>
      <c r="E230" s="197">
        <v>19.356820408466493</v>
      </c>
      <c r="F230" s="197">
        <v>19.023976609816096</v>
      </c>
      <c r="G230" s="197">
        <v>19.469323262043041</v>
      </c>
      <c r="H230" s="197">
        <v>19.542209651943391</v>
      </c>
      <c r="I230" s="197">
        <v>19.684100534326824</v>
      </c>
      <c r="J230" s="197">
        <v>18.968365108141604</v>
      </c>
      <c r="K230" s="197">
        <v>19.137192369938948</v>
      </c>
      <c r="L230" s="197">
        <v>18.818714200130067</v>
      </c>
      <c r="M230" s="197">
        <v>18.249023693703457</v>
      </c>
      <c r="N230" s="197">
        <v>18.68538437536278</v>
      </c>
      <c r="O230" s="197">
        <v>19.452761276276814</v>
      </c>
      <c r="P230" s="197">
        <v>20.290520955968706</v>
      </c>
      <c r="Q230" s="405">
        <v>19.230039754542414</v>
      </c>
      <c r="R230" s="2"/>
      <c r="T230" s="21"/>
      <c r="U230" s="1319"/>
    </row>
    <row r="231" spans="1:21" ht="18.75" customHeight="1">
      <c r="A231" s="2"/>
      <c r="B231" s="1877"/>
      <c r="C231" s="1878"/>
      <c r="D231" s="8" t="s">
        <v>213</v>
      </c>
      <c r="E231" s="197">
        <v>19.620674867938433</v>
      </c>
      <c r="F231" s="197">
        <v>19.088532094935996</v>
      </c>
      <c r="G231" s="197">
        <v>19.478810492509165</v>
      </c>
      <c r="H231" s="197">
        <v>19.473370975613999</v>
      </c>
      <c r="I231" s="197">
        <v>19.697410382052798</v>
      </c>
      <c r="J231" s="197">
        <v>18.969491170918406</v>
      </c>
      <c r="K231" s="197">
        <v>19.145148657488626</v>
      </c>
      <c r="L231" s="197">
        <v>18.958221168629983</v>
      </c>
      <c r="M231" s="197">
        <v>18.350956154213176</v>
      </c>
      <c r="N231" s="197">
        <v>18.897503978953036</v>
      </c>
      <c r="O231" s="197">
        <v>19.663365362829712</v>
      </c>
      <c r="P231" s="197">
        <v>20.51869037421875</v>
      </c>
      <c r="Q231" s="405">
        <v>19.330795080059065</v>
      </c>
      <c r="R231" s="2"/>
      <c r="T231" s="21"/>
      <c r="U231" s="1319"/>
    </row>
    <row r="232" spans="1:21" ht="18.75" customHeight="1">
      <c r="A232" s="2"/>
      <c r="B232" s="1877"/>
      <c r="C232" s="1878"/>
      <c r="D232" s="8" t="s">
        <v>214</v>
      </c>
      <c r="E232" s="197">
        <v>20.84522416949012</v>
      </c>
      <c r="F232" s="197">
        <v>21.029110404757585</v>
      </c>
      <c r="G232" s="197">
        <v>21.186957993013095</v>
      </c>
      <c r="H232" s="197">
        <v>21.022634847929936</v>
      </c>
      <c r="I232" s="197">
        <v>21.069150104292984</v>
      </c>
      <c r="J232" s="197">
        <v>20.2928063829455</v>
      </c>
      <c r="K232" s="197">
        <v>19.745674774324044</v>
      </c>
      <c r="L232" s="197">
        <v>19.571987416935208</v>
      </c>
      <c r="M232" s="197">
        <v>19.053275195775718</v>
      </c>
      <c r="N232" s="197">
        <v>19.350653505301889</v>
      </c>
      <c r="O232" s="197">
        <v>21.477354296306153</v>
      </c>
      <c r="P232" s="197">
        <v>22.532837371693457</v>
      </c>
      <c r="Q232" s="405">
        <v>20.595298896697706</v>
      </c>
      <c r="R232" s="2"/>
      <c r="T232" s="21"/>
      <c r="U232" s="1318"/>
    </row>
    <row r="233" spans="1:21" ht="18.75" customHeight="1">
      <c r="A233" s="2"/>
      <c r="B233" s="1877"/>
      <c r="C233" s="1878"/>
      <c r="D233" s="8" t="s">
        <v>285</v>
      </c>
      <c r="E233" s="197">
        <v>21.233737684046453</v>
      </c>
      <c r="F233" s="197">
        <v>21.258069784489599</v>
      </c>
      <c r="G233" s="197">
        <v>20.757039114972336</v>
      </c>
      <c r="H233" s="197">
        <v>20.915392442749415</v>
      </c>
      <c r="I233" s="197">
        <v>20.637665622114262</v>
      </c>
      <c r="J233" s="197">
        <v>20.096395931577899</v>
      </c>
      <c r="K233" s="197">
        <v>20.046788901998319</v>
      </c>
      <c r="L233" s="197">
        <v>19.7603930553115</v>
      </c>
      <c r="M233" s="197">
        <v>19.837086530674195</v>
      </c>
      <c r="N233" s="197">
        <v>20.423393054617325</v>
      </c>
      <c r="O233" s="197">
        <v>20.926698356054882</v>
      </c>
      <c r="P233" s="197">
        <v>21.224819027614746</v>
      </c>
      <c r="Q233" s="405">
        <v>20.595832561535161</v>
      </c>
      <c r="R233" s="2"/>
      <c r="T233" s="21"/>
      <c r="U233" s="1318"/>
    </row>
    <row r="234" spans="1:21" ht="18.75" customHeight="1">
      <c r="A234" s="2"/>
      <c r="B234" s="1877"/>
      <c r="C234" s="1878"/>
      <c r="D234" s="8" t="s">
        <v>286</v>
      </c>
      <c r="E234" s="197">
        <v>19.948752150433759</v>
      </c>
      <c r="F234" s="197">
        <v>19.797653894675229</v>
      </c>
      <c r="G234" s="197">
        <v>19.586803918134898</v>
      </c>
      <c r="H234" s="197">
        <v>19.6384975182551</v>
      </c>
      <c r="I234" s="197">
        <v>19.464323247557651</v>
      </c>
      <c r="J234" s="197">
        <v>18.943173508051089</v>
      </c>
      <c r="K234" s="197">
        <v>18.831186796578837</v>
      </c>
      <c r="L234" s="197">
        <v>18.381574531187123</v>
      </c>
      <c r="M234" s="197">
        <v>18.522179932221537</v>
      </c>
      <c r="N234" s="197">
        <v>19.015902491499876</v>
      </c>
      <c r="O234" s="197">
        <v>19.125446153719771</v>
      </c>
      <c r="P234" s="197">
        <v>19.623998553909026</v>
      </c>
      <c r="Q234" s="405">
        <v>19.247669616362106</v>
      </c>
      <c r="R234" s="2"/>
      <c r="T234" s="21"/>
      <c r="U234" s="1318"/>
    </row>
    <row r="235" spans="1:21" ht="18.75" customHeight="1">
      <c r="A235" s="2"/>
      <c r="B235" s="1877"/>
      <c r="C235" s="1878"/>
      <c r="D235" s="8" t="s">
        <v>312</v>
      </c>
      <c r="E235" s="197">
        <v>19.234580248990909</v>
      </c>
      <c r="F235" s="197">
        <v>19.505148372829279</v>
      </c>
      <c r="G235" s="197">
        <v>18.545864846241315</v>
      </c>
      <c r="H235" s="197">
        <v>18.805083670209349</v>
      </c>
      <c r="I235" s="197">
        <v>17.715660785541228</v>
      </c>
      <c r="J235" s="197">
        <v>17.082500863374911</v>
      </c>
      <c r="K235" s="197">
        <v>17.522054334611177</v>
      </c>
      <c r="L235" s="197">
        <v>17.490348700726976</v>
      </c>
      <c r="M235" s="197">
        <v>17.538422656169725</v>
      </c>
      <c r="N235" s="197">
        <v>18.103191201563288</v>
      </c>
      <c r="O235" s="197">
        <v>19.196457058088829</v>
      </c>
      <c r="P235" s="197">
        <v>19.893725564109754</v>
      </c>
      <c r="Q235" s="405">
        <v>18.360160293381306</v>
      </c>
      <c r="R235" s="2"/>
      <c r="T235" s="21"/>
      <c r="U235" s="1318"/>
    </row>
    <row r="236" spans="1:21" ht="18.75" customHeight="1">
      <c r="A236" s="2"/>
      <c r="B236" s="1877"/>
      <c r="C236" s="1878"/>
      <c r="D236" s="8" t="s">
        <v>313</v>
      </c>
      <c r="E236" s="197">
        <v>18.002187549668868</v>
      </c>
      <c r="F236" s="197">
        <v>18.453853854362521</v>
      </c>
      <c r="G236" s="197">
        <v>18.184543259350601</v>
      </c>
      <c r="H236" s="197">
        <v>11.854615230300114</v>
      </c>
      <c r="I236" s="197">
        <v>14.411485832757426</v>
      </c>
      <c r="J236" s="197">
        <v>13.902606084867895</v>
      </c>
      <c r="K236" s="197">
        <v>13.780510579970874</v>
      </c>
      <c r="L236" s="197">
        <v>13.392785743215876</v>
      </c>
      <c r="M236" s="197">
        <v>13.750899463223558</v>
      </c>
      <c r="N236" s="197">
        <v>11.205109723625014</v>
      </c>
      <c r="O236" s="197">
        <v>14.254456182541727</v>
      </c>
      <c r="P236" s="197">
        <v>14.448046283934133</v>
      </c>
      <c r="Q236" s="405">
        <v>14.657508692822256</v>
      </c>
      <c r="R236" s="2"/>
      <c r="T236" s="21"/>
      <c r="U236" s="1318"/>
    </row>
    <row r="237" spans="1:21" ht="18.75" customHeight="1">
      <c r="A237" s="2"/>
      <c r="B237" s="1877"/>
      <c r="C237" s="1878"/>
      <c r="D237" s="8" t="s">
        <v>314</v>
      </c>
      <c r="E237" s="197">
        <v>13.478361431122348</v>
      </c>
      <c r="F237" s="197">
        <v>12.887864765324574</v>
      </c>
      <c r="G237" s="197">
        <v>13.004050828921233</v>
      </c>
      <c r="H237" s="197">
        <v>13.122970146675376</v>
      </c>
      <c r="I237" s="197">
        <v>12.676834598805499</v>
      </c>
      <c r="J237" s="197">
        <v>12.117740940583996</v>
      </c>
      <c r="K237" s="197">
        <v>11.831104853481431</v>
      </c>
      <c r="L237" s="197">
        <v>11.891278842344693</v>
      </c>
      <c r="M237" s="197">
        <v>12.071084881492958</v>
      </c>
      <c r="N237" s="197">
        <v>12.620748742776529</v>
      </c>
      <c r="O237" s="197">
        <v>12.774199013492252</v>
      </c>
      <c r="P237" s="197">
        <v>12.452384763110901</v>
      </c>
      <c r="Q237" s="405">
        <v>12.577612795414792</v>
      </c>
      <c r="R237" s="2"/>
      <c r="T237" s="1317"/>
      <c r="U237" s="1318"/>
    </row>
    <row r="238" spans="1:21" ht="18.75" customHeight="1">
      <c r="A238" s="2"/>
      <c r="B238" s="1877"/>
      <c r="C238" s="1878"/>
      <c r="D238" s="8" t="s">
        <v>315</v>
      </c>
      <c r="E238" s="197">
        <v>21.789331939102336</v>
      </c>
      <c r="F238" s="197">
        <v>21.596026187047634</v>
      </c>
      <c r="G238" s="197">
        <v>21.321295596691282</v>
      </c>
      <c r="H238" s="197">
        <v>21.555243865476506</v>
      </c>
      <c r="I238" s="197">
        <v>21.58592615685653</v>
      </c>
      <c r="J238" s="197">
        <v>20.994049742096923</v>
      </c>
      <c r="K238" s="197">
        <v>20.645628148091635</v>
      </c>
      <c r="L238" s="197">
        <v>20.306704262454087</v>
      </c>
      <c r="M238" s="197">
        <v>20.36767089636799</v>
      </c>
      <c r="N238" s="197">
        <v>19.999767581726413</v>
      </c>
      <c r="O238" s="197">
        <v>19.484049741100741</v>
      </c>
      <c r="P238" s="197">
        <v>19.319405652649181</v>
      </c>
      <c r="Q238" s="405">
        <v>20.227039490403371</v>
      </c>
      <c r="R238" s="2"/>
      <c r="T238" s="21"/>
      <c r="U238" s="1318"/>
    </row>
    <row r="239" spans="1:21" ht="18.75" customHeight="1">
      <c r="A239" s="2"/>
      <c r="B239" s="1877"/>
      <c r="C239" s="1878"/>
      <c r="D239" s="8" t="s">
        <v>316</v>
      </c>
      <c r="E239" s="197">
        <v>18.450807386791269</v>
      </c>
      <c r="F239" s="197">
        <v>18.396341739465758</v>
      </c>
      <c r="G239" s="197">
        <v>18.18262955260484</v>
      </c>
      <c r="H239" s="197">
        <v>18.153497781963274</v>
      </c>
      <c r="I239" s="197">
        <v>17.923775137524309</v>
      </c>
      <c r="J239" s="197">
        <v>17.563731147555778</v>
      </c>
      <c r="K239" s="197">
        <v>17.472209370351809</v>
      </c>
      <c r="L239" s="197">
        <v>17.010817819186244</v>
      </c>
      <c r="M239" s="197">
        <v>17.315929607507798</v>
      </c>
      <c r="N239" s="197">
        <v>17.750640829669525</v>
      </c>
      <c r="O239" s="197">
        <v>18.112664649190119</v>
      </c>
      <c r="P239" s="197">
        <v>18.873929501482674</v>
      </c>
      <c r="Q239" s="405">
        <v>17.912662755148073</v>
      </c>
      <c r="R239" s="2"/>
      <c r="T239" s="21"/>
      <c r="U239" s="1318"/>
    </row>
    <row r="240" spans="1:21" ht="18.75" customHeight="1">
      <c r="A240" s="2"/>
      <c r="B240" s="1877"/>
      <c r="C240" s="1878"/>
      <c r="D240" s="8" t="s">
        <v>369</v>
      </c>
      <c r="E240" s="197" t="s">
        <v>80</v>
      </c>
      <c r="F240" s="197" t="s">
        <v>80</v>
      </c>
      <c r="G240" s="197" t="s">
        <v>80</v>
      </c>
      <c r="H240" s="197" t="s">
        <v>80</v>
      </c>
      <c r="I240" s="197" t="s">
        <v>80</v>
      </c>
      <c r="J240" s="197" t="s">
        <v>80</v>
      </c>
      <c r="K240" s="197" t="s">
        <v>80</v>
      </c>
      <c r="L240" s="197">
        <v>16.106406862225988</v>
      </c>
      <c r="M240" s="197">
        <v>15.91637526226396</v>
      </c>
      <c r="N240" s="197">
        <v>16.049456902592855</v>
      </c>
      <c r="O240" s="197">
        <v>17.041258268190017</v>
      </c>
      <c r="P240" s="197">
        <v>16.747948951686418</v>
      </c>
      <c r="Q240" s="405">
        <v>16.448987427904868</v>
      </c>
      <c r="R240" s="2"/>
      <c r="T240" s="21"/>
      <c r="U240" s="1318"/>
    </row>
    <row r="241" spans="1:22" ht="18.75" customHeight="1">
      <c r="A241" s="2"/>
      <c r="B241" s="1877"/>
      <c r="C241" s="1878"/>
      <c r="D241" s="8" t="s">
        <v>317</v>
      </c>
      <c r="E241" s="197">
        <v>17.939923575579769</v>
      </c>
      <c r="F241" s="197">
        <v>17.781376689332031</v>
      </c>
      <c r="G241" s="197">
        <v>17.255729127643988</v>
      </c>
      <c r="H241" s="197">
        <v>17.689452139093397</v>
      </c>
      <c r="I241" s="197">
        <v>17.211722458455689</v>
      </c>
      <c r="J241" s="197">
        <v>16.96657536414012</v>
      </c>
      <c r="K241" s="197">
        <v>17.127434661364163</v>
      </c>
      <c r="L241" s="197">
        <v>16.543474010247717</v>
      </c>
      <c r="M241" s="197">
        <v>16.985024322914406</v>
      </c>
      <c r="N241" s="197">
        <v>17.440344281062448</v>
      </c>
      <c r="O241" s="197">
        <v>17.908443044692465</v>
      </c>
      <c r="P241" s="197">
        <v>18.198579761314694</v>
      </c>
      <c r="Q241" s="405">
        <v>17.420228841819714</v>
      </c>
      <c r="R241" s="2"/>
      <c r="T241" s="21"/>
      <c r="U241" s="1318"/>
      <c r="V241" s="1259"/>
    </row>
    <row r="242" spans="1:22" ht="18.75" customHeight="1">
      <c r="A242" s="2"/>
      <c r="B242" s="1877"/>
      <c r="C242" s="1878"/>
      <c r="D242" s="8" t="s">
        <v>287</v>
      </c>
      <c r="E242" s="197">
        <v>20.609389885949376</v>
      </c>
      <c r="F242" s="197">
        <v>21.066319866946301</v>
      </c>
      <c r="G242" s="197">
        <v>20.733261736604227</v>
      </c>
      <c r="H242" s="197">
        <v>20.978491238642704</v>
      </c>
      <c r="I242" s="197">
        <v>20.863575778183939</v>
      </c>
      <c r="J242" s="197">
        <v>19.953400031733015</v>
      </c>
      <c r="K242" s="197">
        <v>19.721343574014604</v>
      </c>
      <c r="L242" s="197">
        <v>19.715769263193113</v>
      </c>
      <c r="M242" s="197">
        <v>19.727817513044368</v>
      </c>
      <c r="N242" s="197">
        <v>20.295039925375146</v>
      </c>
      <c r="O242" s="197">
        <v>21.011366834395997</v>
      </c>
      <c r="P242" s="197">
        <v>21.184482926440232</v>
      </c>
      <c r="Q242" s="405">
        <v>20.447281017373296</v>
      </c>
      <c r="R242" s="2"/>
      <c r="T242" s="21"/>
      <c r="U242" s="1318"/>
    </row>
    <row r="243" spans="1:22" ht="18.75" customHeight="1">
      <c r="A243" s="2"/>
      <c r="B243" s="1877"/>
      <c r="C243" s="1878"/>
      <c r="D243" s="8" t="s">
        <v>288</v>
      </c>
      <c r="E243" s="197">
        <v>20.531901782702647</v>
      </c>
      <c r="F243" s="197">
        <v>21.301014387152357</v>
      </c>
      <c r="G243" s="197">
        <v>20.608428683366675</v>
      </c>
      <c r="H243" s="197">
        <v>19.852246938130705</v>
      </c>
      <c r="I243" s="197">
        <v>19.865323783224351</v>
      </c>
      <c r="J243" s="197">
        <v>19.077723092804135</v>
      </c>
      <c r="K243" s="197">
        <v>18.87305730490873</v>
      </c>
      <c r="L243" s="197">
        <v>18.833069973288641</v>
      </c>
      <c r="M243" s="197">
        <v>18.508147495926799</v>
      </c>
      <c r="N243" s="197">
        <v>18.991142879270932</v>
      </c>
      <c r="O243" s="197">
        <v>16.758619279707904</v>
      </c>
      <c r="P243" s="197">
        <v>16.843757365748974</v>
      </c>
      <c r="Q243" s="405">
        <v>19.096422693195539</v>
      </c>
      <c r="R243" s="2"/>
      <c r="T243" s="21"/>
      <c r="U243" s="1318"/>
    </row>
    <row r="244" spans="1:22" ht="18.75" customHeight="1" thickBot="1">
      <c r="A244" s="2"/>
      <c r="B244" s="1879"/>
      <c r="C244" s="1880"/>
      <c r="D244" s="1636" t="s">
        <v>318</v>
      </c>
      <c r="E244" s="376">
        <v>30.70028312312558</v>
      </c>
      <c r="F244" s="376">
        <v>28.168509186174344</v>
      </c>
      <c r="G244" s="376">
        <v>29.576832101290403</v>
      </c>
      <c r="H244" s="376">
        <v>29.697831982027328</v>
      </c>
      <c r="I244" s="376">
        <v>29.905977025094881</v>
      </c>
      <c r="J244" s="376">
        <v>28.817081344963508</v>
      </c>
      <c r="K244" s="376">
        <v>31.759224848016697</v>
      </c>
      <c r="L244" s="376">
        <v>27.118176127002538</v>
      </c>
      <c r="M244" s="376">
        <v>28.152286559396352</v>
      </c>
      <c r="N244" s="376">
        <v>39.859861621124033</v>
      </c>
      <c r="O244" s="376">
        <v>43.189147885180645</v>
      </c>
      <c r="P244" s="376">
        <v>29.934744069027296</v>
      </c>
      <c r="Q244" s="406">
        <v>33.320453053562673</v>
      </c>
      <c r="R244" s="2"/>
      <c r="T244" s="21"/>
      <c r="U244" s="1"/>
    </row>
    <row r="245" spans="1:22" s="1" customFormat="1" ht="18.75" customHeight="1" thickBot="1">
      <c r="A245" s="3"/>
      <c r="B245" s="1805" t="s">
        <v>233</v>
      </c>
      <c r="C245" s="1874"/>
      <c r="D245" s="876" t="s">
        <v>47</v>
      </c>
      <c r="E245" s="877">
        <v>20.005391324844869</v>
      </c>
      <c r="F245" s="877">
        <v>19.884029058294335</v>
      </c>
      <c r="G245" s="877">
        <v>19.639340227934966</v>
      </c>
      <c r="H245" s="877">
        <v>19.716796059360121</v>
      </c>
      <c r="I245" s="877">
        <v>19.48118343973735</v>
      </c>
      <c r="J245" s="877">
        <v>18.931038392845142</v>
      </c>
      <c r="K245" s="877">
        <v>18.894295354764598</v>
      </c>
      <c r="L245" s="877">
        <v>18.51984908961645</v>
      </c>
      <c r="M245" s="877">
        <v>18.584756547296703</v>
      </c>
      <c r="N245" s="877">
        <v>19.101064410575407</v>
      </c>
      <c r="O245" s="877">
        <v>19.414375616118782</v>
      </c>
      <c r="P245" s="877">
        <v>19.930041221120593</v>
      </c>
      <c r="Q245" s="878">
        <v>19.347696537509222</v>
      </c>
      <c r="R245" s="3"/>
      <c r="T245"/>
      <c r="U245"/>
    </row>
    <row r="246" spans="1:22" ht="18.75" customHeight="1">
      <c r="A246" s="2"/>
      <c r="R246" s="2"/>
    </row>
    <row r="247" spans="1:22">
      <c r="E247" s="1638"/>
      <c r="F247" s="1638"/>
      <c r="G247" s="1638"/>
      <c r="H247" s="1638"/>
      <c r="I247" s="1638"/>
      <c r="J247" s="1638"/>
      <c r="K247" s="1638"/>
      <c r="L247" s="1638"/>
      <c r="M247" s="1638"/>
      <c r="N247" s="1638"/>
      <c r="O247" s="1638"/>
      <c r="P247" s="1638"/>
    </row>
    <row r="252" spans="1:22" ht="12.75" customHeight="1"/>
    <row r="253" spans="1:22" ht="12.75" customHeight="1"/>
    <row r="254" spans="1:22" ht="12.75" customHeight="1"/>
    <row r="255" spans="1:22" ht="12.75" customHeight="1"/>
    <row r="256" spans="1:22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3.5" customHeight="1"/>
  </sheetData>
  <mergeCells count="25">
    <mergeCell ref="C161:D161"/>
    <mergeCell ref="C174:D174"/>
    <mergeCell ref="C188:D188"/>
    <mergeCell ref="C201:D201"/>
    <mergeCell ref="C133:D133"/>
    <mergeCell ref="C137:D137"/>
    <mergeCell ref="C143:D143"/>
    <mergeCell ref="C150:D150"/>
    <mergeCell ref="C155:D155"/>
    <mergeCell ref="C13:D13"/>
    <mergeCell ref="B245:C245"/>
    <mergeCell ref="B229:C244"/>
    <mergeCell ref="C70:D70"/>
    <mergeCell ref="C46:D46"/>
    <mergeCell ref="C57:D57"/>
    <mergeCell ref="C21:D21"/>
    <mergeCell ref="C31:D31"/>
    <mergeCell ref="C42:D42"/>
    <mergeCell ref="C81:D81"/>
    <mergeCell ref="C93:D93"/>
    <mergeCell ref="C209:D209"/>
    <mergeCell ref="C216:D216"/>
    <mergeCell ref="C226:D226"/>
    <mergeCell ref="C107:D107"/>
    <mergeCell ref="C122:D122"/>
  </mergeCells>
  <conditionalFormatting sqref="E4:Q226">
    <cfRule type="cellIs" dxfId="1" priority="1" operator="greaterThan">
      <formula>65</formula>
    </cfRule>
    <cfRule type="cellIs" dxfId="0" priority="2" operator="lessThan">
      <formula>0</formula>
    </cfRule>
  </conditionalFormatting>
  <printOptions horizontalCentered="1"/>
  <pageMargins left="0.78740157480314965" right="0.59055118110236227" top="0.59055118110236227" bottom="0.59055118110236227" header="0.31496062992125984" footer="0.31496062992125984"/>
  <pageSetup paperSize="9" scale="42" fitToHeight="4" orientation="portrait" r:id="rId1"/>
  <headerFooter alignWithMargins="0"/>
  <rowBreaks count="2" manualBreakCount="2">
    <brk id="93" max="16" man="1"/>
    <brk id="188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AD64"/>
  <sheetViews>
    <sheetView view="pageBreakPreview" zoomScaleNormal="100" zoomScaleSheetLayoutView="100" workbookViewId="0">
      <selection activeCell="K16" sqref="K16"/>
    </sheetView>
  </sheetViews>
  <sheetFormatPr baseColWidth="10" defaultRowHeight="12.75"/>
  <cols>
    <col min="1" max="1" width="5.140625" customWidth="1"/>
    <col min="10" max="10" width="6.140625" customWidth="1"/>
    <col min="11" max="11" width="11.42578125" style="1048"/>
    <col min="12" max="12" width="4.5703125" style="1048" bestFit="1" customWidth="1"/>
    <col min="13" max="24" width="6.5703125" style="1048" bestFit="1" customWidth="1"/>
    <col min="25" max="26" width="12.5703125" style="1048" bestFit="1" customWidth="1"/>
    <col min="27" max="28" width="11.42578125" style="1048"/>
    <col min="29" max="30" width="11.42578125" style="408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L4" s="1048" t="s">
        <v>46</v>
      </c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L5" s="1146" t="s">
        <v>105</v>
      </c>
      <c r="M5" s="1146" t="s">
        <v>106</v>
      </c>
      <c r="N5" s="1146" t="s">
        <v>107</v>
      </c>
      <c r="O5" s="1146" t="s">
        <v>108</v>
      </c>
      <c r="P5" s="1146" t="s">
        <v>109</v>
      </c>
      <c r="Q5" s="1146" t="s">
        <v>110</v>
      </c>
      <c r="R5" s="1146" t="s">
        <v>111</v>
      </c>
      <c r="S5" s="1146" t="s">
        <v>112</v>
      </c>
      <c r="T5" s="1146" t="s">
        <v>113</v>
      </c>
      <c r="U5" s="1146" t="s">
        <v>114</v>
      </c>
      <c r="V5" s="1146" t="s">
        <v>115</v>
      </c>
      <c r="W5" s="1146" t="s">
        <v>116</v>
      </c>
      <c r="Y5" s="1146"/>
    </row>
    <row r="6" spans="1:25">
      <c r="A6" s="2"/>
      <c r="B6" s="2"/>
      <c r="C6" s="2"/>
      <c r="D6" s="2"/>
      <c r="E6" s="2"/>
      <c r="F6" s="2"/>
      <c r="G6" s="2"/>
      <c r="H6" s="2"/>
      <c r="I6" s="2"/>
      <c r="J6" s="2"/>
      <c r="L6" s="1206">
        <f>'5.5.3.1 '!E93</f>
        <v>13.54535878948295</v>
      </c>
      <c r="M6" s="1206">
        <f>'5.5.3.1 '!F93</f>
        <v>13.731602450517695</v>
      </c>
      <c r="N6" s="1206">
        <f>'5.5.3.1 '!G93</f>
        <v>13.616341085716082</v>
      </c>
      <c r="O6" s="1206">
        <f>'5.5.3.1 '!H93</f>
        <v>13.622797970651636</v>
      </c>
      <c r="P6" s="1206">
        <f>'5.5.3.1 '!I93</f>
        <v>13.378844772473025</v>
      </c>
      <c r="Q6" s="1206">
        <f>'5.5.3.1 '!J93</f>
        <v>13.017425510326081</v>
      </c>
      <c r="R6" s="1206">
        <f>'5.5.3.1 '!K93</f>
        <v>13.273949529433329</v>
      </c>
      <c r="S6" s="1206">
        <f>'5.5.3.1 '!L93</f>
        <v>13.085007878791171</v>
      </c>
      <c r="T6" s="1206">
        <f>'5.5.3.1 '!M93</f>
        <v>12.807050035691038</v>
      </c>
      <c r="U6" s="1206">
        <f>'5.5.3.1 '!N93</f>
        <v>13.163379998580163</v>
      </c>
      <c r="V6" s="1206">
        <f>'5.5.3.1 '!O93</f>
        <v>13.956245892203736</v>
      </c>
      <c r="W6" s="1206">
        <f>'5.5.3.1 '!P93</f>
        <v>14.255876951847281</v>
      </c>
      <c r="Y6" s="1206"/>
    </row>
    <row r="7" spans="1: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25">
      <c r="A8" s="2"/>
      <c r="B8" s="2"/>
      <c r="C8" s="2"/>
      <c r="D8" s="2"/>
      <c r="E8" s="2"/>
      <c r="F8" s="2"/>
      <c r="G8" s="2"/>
      <c r="H8" s="2"/>
      <c r="I8" s="2"/>
      <c r="J8" s="2"/>
      <c r="M8" s="1206"/>
      <c r="N8" s="1206"/>
      <c r="O8" s="1206"/>
      <c r="P8" s="1206"/>
      <c r="Q8" s="1206"/>
      <c r="R8" s="1206"/>
      <c r="S8" s="1206"/>
      <c r="T8" s="1206"/>
      <c r="U8" s="1206"/>
      <c r="V8" s="1206"/>
      <c r="W8" s="1206"/>
      <c r="X8" s="1206"/>
      <c r="Y8" s="1156"/>
    </row>
    <row r="9" spans="1:25">
      <c r="A9" s="2"/>
      <c r="B9" s="2"/>
      <c r="C9" s="2"/>
      <c r="D9" s="2"/>
      <c r="E9" s="2"/>
      <c r="F9" s="2"/>
      <c r="G9" s="2"/>
      <c r="H9" s="2"/>
      <c r="I9" s="2"/>
      <c r="J9" s="2"/>
      <c r="M9" s="1206"/>
    </row>
    <row r="10" spans="1: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A13" s="2"/>
      <c r="B13" s="2"/>
      <c r="C13" s="2"/>
      <c r="D13" s="2"/>
      <c r="E13" s="2"/>
      <c r="F13" s="2"/>
      <c r="G13" s="2"/>
      <c r="H13" s="2"/>
      <c r="I13" s="2"/>
      <c r="J13" s="2"/>
      <c r="Y13" s="1206"/>
    </row>
    <row r="14" spans="1:25">
      <c r="A14" s="2"/>
      <c r="B14" s="2"/>
      <c r="C14" s="2"/>
      <c r="D14" s="2"/>
      <c r="E14" s="2"/>
      <c r="F14" s="2"/>
      <c r="G14" s="2"/>
      <c r="H14" s="2"/>
      <c r="I14" s="2"/>
      <c r="J14" s="2"/>
      <c r="M14" s="1206"/>
      <c r="N14" s="1206"/>
      <c r="O14" s="1206"/>
      <c r="P14" s="1206"/>
      <c r="Q14" s="1206"/>
      <c r="R14" s="1206"/>
      <c r="S14" s="1206"/>
      <c r="T14" s="1206"/>
      <c r="U14" s="1206"/>
      <c r="V14" s="1206"/>
      <c r="W14" s="1206"/>
      <c r="X14" s="1206"/>
      <c r="Y14" s="1156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M15" s="1206"/>
      <c r="N15" s="1207"/>
      <c r="O15" s="1207"/>
      <c r="P15" s="1207"/>
      <c r="Q15" s="1207"/>
      <c r="R15" s="1207"/>
      <c r="S15" s="1207"/>
      <c r="T15" s="1207"/>
      <c r="U15" s="1207"/>
      <c r="V15" s="1207"/>
      <c r="W15" s="1207"/>
      <c r="X15" s="1207"/>
      <c r="Y15" s="1207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Y18" s="1206"/>
      <c r="Z18" s="1156"/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Y19" s="1206"/>
      <c r="Z19" s="1156"/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Y20" s="1206"/>
      <c r="Z20" s="1156"/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156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N22" s="1206"/>
      <c r="O22" s="1206"/>
      <c r="P22" s="1206"/>
      <c r="Q22" s="1206"/>
      <c r="R22" s="1206"/>
      <c r="S22" s="1206"/>
      <c r="T22" s="1206"/>
      <c r="U22" s="1206"/>
      <c r="V22" s="1206"/>
      <c r="W22" s="1206"/>
      <c r="X22" s="1206"/>
      <c r="Y22" s="1206"/>
      <c r="Z22" s="1156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156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N24" s="1206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N25" s="1206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L26" s="1048" t="s">
        <v>47</v>
      </c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L27" s="1146" t="s">
        <v>105</v>
      </c>
      <c r="M27" s="1146" t="s">
        <v>106</v>
      </c>
      <c r="N27" s="1146" t="s">
        <v>107</v>
      </c>
      <c r="O27" s="1146" t="s">
        <v>108</v>
      </c>
      <c r="P27" s="1146" t="s">
        <v>109</v>
      </c>
      <c r="Q27" s="1146" t="s">
        <v>110</v>
      </c>
      <c r="R27" s="1146" t="s">
        <v>111</v>
      </c>
      <c r="S27" s="1146" t="s">
        <v>112</v>
      </c>
      <c r="T27" s="1146" t="s">
        <v>126</v>
      </c>
      <c r="U27" s="1146" t="s">
        <v>114</v>
      </c>
      <c r="V27" s="1146" t="s">
        <v>115</v>
      </c>
      <c r="W27" s="1146" t="s">
        <v>116</v>
      </c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L28" s="1206">
        <f>'5.5.3.2 '!E245</f>
        <v>20.005391324844869</v>
      </c>
      <c r="M28" s="1206">
        <f>'5.5.3.2 '!F245</f>
        <v>19.884029058294335</v>
      </c>
      <c r="N28" s="1206">
        <f>'5.5.3.2 '!G245</f>
        <v>19.639340227934966</v>
      </c>
      <c r="O28" s="1206">
        <f>'5.5.3.2 '!H245</f>
        <v>19.716796059360121</v>
      </c>
      <c r="P28" s="1206">
        <f>'5.5.3.2 '!I245</f>
        <v>19.48118343973735</v>
      </c>
      <c r="Q28" s="1206">
        <f>'5.5.3.2 '!J245</f>
        <v>18.931038392845142</v>
      </c>
      <c r="R28" s="1206">
        <f>'5.5.3.2 '!K245</f>
        <v>18.894295354764598</v>
      </c>
      <c r="S28" s="1206">
        <f>'5.5.3.2 '!L245</f>
        <v>18.51984908961645</v>
      </c>
      <c r="T28" s="1206">
        <f>'5.5.3.2 '!M245</f>
        <v>18.584756547296703</v>
      </c>
      <c r="U28" s="1206">
        <f>'5.5.3.2 '!N245</f>
        <v>19.101064410575407</v>
      </c>
      <c r="V28" s="1206">
        <f>'5.5.3.2 '!O245</f>
        <v>19.414375616118782</v>
      </c>
      <c r="W28" s="1206">
        <f>'5.5.3.2 '!P245</f>
        <v>19.930041221120593</v>
      </c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24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24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2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24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24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4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24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24">
      <c r="A45" s="2"/>
      <c r="B45" s="2"/>
      <c r="C45" s="2"/>
      <c r="D45" s="2"/>
      <c r="E45" s="2"/>
      <c r="F45" s="2"/>
      <c r="G45" s="2"/>
      <c r="H45" s="2"/>
      <c r="I45" s="2"/>
      <c r="J45" s="2"/>
      <c r="L45" s="1048" t="s">
        <v>46</v>
      </c>
    </row>
    <row r="46" spans="1:24">
      <c r="A46" s="2"/>
      <c r="B46" s="2"/>
      <c r="C46" s="2"/>
      <c r="D46" s="2"/>
      <c r="E46" s="2"/>
      <c r="F46" s="2"/>
      <c r="G46" s="2"/>
      <c r="H46" s="2"/>
      <c r="I46" s="2"/>
      <c r="J46" s="2"/>
      <c r="M46" s="1146" t="s">
        <v>105</v>
      </c>
      <c r="N46" s="1146" t="s">
        <v>106</v>
      </c>
      <c r="O46" s="1146" t="s">
        <v>107</v>
      </c>
      <c r="P46" s="1146" t="s">
        <v>108</v>
      </c>
      <c r="Q46" s="1146" t="s">
        <v>109</v>
      </c>
      <c r="R46" s="1146" t="s">
        <v>110</v>
      </c>
      <c r="S46" s="1146" t="s">
        <v>111</v>
      </c>
      <c r="T46" s="1146" t="s">
        <v>112</v>
      </c>
      <c r="U46" s="1146" t="s">
        <v>113</v>
      </c>
      <c r="V46" s="1146" t="s">
        <v>114</v>
      </c>
      <c r="W46" s="1146" t="s">
        <v>115</v>
      </c>
      <c r="X46" s="1146" t="s">
        <v>116</v>
      </c>
    </row>
    <row r="47" spans="1:24">
      <c r="A47" s="2"/>
      <c r="B47" s="2"/>
      <c r="C47" s="2"/>
      <c r="D47" s="2"/>
      <c r="E47" s="2"/>
      <c r="F47" s="2"/>
      <c r="G47" s="2"/>
      <c r="H47" s="2"/>
      <c r="I47" s="2"/>
      <c r="J47" s="2"/>
      <c r="L47" s="1048" t="s">
        <v>208</v>
      </c>
      <c r="M47" s="1206">
        <f>+'5.5.3.1 '!E90</f>
        <v>13.159071948482829</v>
      </c>
      <c r="N47" s="1206">
        <f>+'5.5.3.1 '!F90</f>
        <v>13.38663708843788</v>
      </c>
      <c r="O47" s="1206">
        <f>+'5.5.3.1 '!G90</f>
        <v>13.093864633759356</v>
      </c>
      <c r="P47" s="1206">
        <f>+'5.5.3.1 '!H90</f>
        <v>13.154155724810806</v>
      </c>
      <c r="Q47" s="1206">
        <f>+'5.5.3.1 '!I90</f>
        <v>13.049473449434426</v>
      </c>
      <c r="R47" s="1206">
        <f>+'5.5.3.1 '!J90</f>
        <v>12.97757681860439</v>
      </c>
      <c r="S47" s="1206">
        <f>+'5.5.3.1 '!K90</f>
        <v>13.19375818333595</v>
      </c>
      <c r="T47" s="1206">
        <f>+'5.5.3.1 '!L90</f>
        <v>12.812730127829592</v>
      </c>
      <c r="U47" s="1206">
        <f>+'5.5.3.1 '!M90</f>
        <v>12.639985874580944</v>
      </c>
      <c r="V47" s="1206">
        <f>+'5.5.3.1 '!N90</f>
        <v>13.000894974135221</v>
      </c>
      <c r="W47" s="1206">
        <f>+'5.5.3.1 '!O90</f>
        <v>13.717369421542219</v>
      </c>
      <c r="X47" s="1206">
        <f>+'5.5.3.1 '!P90</f>
        <v>13.730203698316378</v>
      </c>
    </row>
    <row r="48" spans="1:24">
      <c r="A48" s="2"/>
      <c r="B48" s="2"/>
      <c r="C48" s="2"/>
      <c r="D48" s="2"/>
      <c r="E48" s="2"/>
      <c r="F48" s="2"/>
      <c r="G48" s="2"/>
      <c r="H48" s="2"/>
      <c r="I48" s="2"/>
      <c r="J48" s="2"/>
      <c r="L48" s="1048" t="s">
        <v>209</v>
      </c>
      <c r="M48" s="1206">
        <f>'5.5.3.1 '!E91</f>
        <v>13.270585638318186</v>
      </c>
      <c r="N48" s="1206">
        <f>'5.5.3.1 '!F91</f>
        <v>13.39714392377493</v>
      </c>
      <c r="O48" s="1206">
        <f>'5.5.3.1 '!G91</f>
        <v>13.31117912500188</v>
      </c>
      <c r="P48" s="1206">
        <f>'5.5.3.1 '!H91</f>
        <v>13.38130862784104</v>
      </c>
      <c r="Q48" s="1206">
        <f>'5.5.3.1 '!I91</f>
        <v>13.275543791526681</v>
      </c>
      <c r="R48" s="1206">
        <f>'5.5.3.1 '!J91</f>
        <v>12.898364243946071</v>
      </c>
      <c r="S48" s="1206">
        <f>'5.5.3.1 '!K91</f>
        <v>12.905847476916875</v>
      </c>
      <c r="T48" s="1206">
        <f>'5.5.3.1 '!L91</f>
        <v>12.737573272529621</v>
      </c>
      <c r="U48" s="1206">
        <f>'5.5.3.1 '!M91</f>
        <v>12.566001965035889</v>
      </c>
      <c r="V48" s="1206">
        <f>'5.5.3.1 '!N91</f>
        <v>12.965131747120415</v>
      </c>
      <c r="W48" s="1206">
        <f>'5.5.3.1 '!O91</f>
        <v>13.835645393806697</v>
      </c>
      <c r="X48" s="1206">
        <f>'5.5.3.1 '!P91</f>
        <v>14.070609392351894</v>
      </c>
    </row>
    <row r="49" spans="1:24">
      <c r="A49" s="2"/>
      <c r="B49" s="2"/>
      <c r="C49" s="2"/>
      <c r="D49" s="2"/>
      <c r="E49" s="2"/>
      <c r="F49" s="2"/>
      <c r="G49" s="2"/>
      <c r="H49" s="2"/>
      <c r="I49" s="2"/>
      <c r="J49" s="2"/>
      <c r="L49" s="1048" t="s">
        <v>210</v>
      </c>
      <c r="M49" s="1206">
        <f>'5.5.3.1 '!E92</f>
        <v>14.803680340015337</v>
      </c>
      <c r="N49" s="1206">
        <f>'5.5.3.1 '!F92</f>
        <v>15.095291151506638</v>
      </c>
      <c r="O49" s="1206">
        <f>'5.5.3.1 '!G92</f>
        <v>15.064778283794018</v>
      </c>
      <c r="P49" s="1206">
        <f>'5.5.3.1 '!H92</f>
        <v>14.806195867522305</v>
      </c>
      <c r="Q49" s="1206">
        <f>'5.5.3.1 '!I92</f>
        <v>14.002487745338817</v>
      </c>
      <c r="R49" s="1206">
        <f>'5.5.3.1 '!J92</f>
        <v>13.437868454654909</v>
      </c>
      <c r="S49" s="1206">
        <f>'5.5.3.1 '!K92</f>
        <v>14.527846646652723</v>
      </c>
      <c r="T49" s="1206">
        <f>'5.5.3.1 '!L92</f>
        <v>14.463226975135814</v>
      </c>
      <c r="U49" s="1206">
        <f>'5.5.3.1 '!M92</f>
        <v>13.751305928067884</v>
      </c>
      <c r="V49" s="1206">
        <f>'5.5.3.1 '!N92</f>
        <v>13.957988827686368</v>
      </c>
      <c r="W49" s="1206">
        <f>'5.5.3.1 '!O92</f>
        <v>14.574303352556736</v>
      </c>
      <c r="X49" s="1206">
        <f>'5.5.3.1 '!P92</f>
        <v>15.356716917851879</v>
      </c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M54" s="1048" t="s">
        <v>324</v>
      </c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24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printOptions horizontalCentered="1"/>
  <pageMargins left="0.78740157480314965" right="0.59055118110236227" top="0.59055118110236227" bottom="0.59055118110236227" header="0.31496062992125984" footer="0.31496062992125984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93"/>
  <sheetViews>
    <sheetView showGridLines="0" view="pageBreakPreview" zoomScale="90" zoomScaleNormal="85" zoomScaleSheetLayoutView="90" workbookViewId="0">
      <selection activeCell="M75" sqref="M75"/>
    </sheetView>
  </sheetViews>
  <sheetFormatPr baseColWidth="10" defaultColWidth="11.42578125" defaultRowHeight="12.75"/>
  <cols>
    <col min="1" max="1" width="3.140625" style="204" customWidth="1"/>
    <col min="2" max="2" width="17.85546875" style="202" customWidth="1"/>
    <col min="3" max="3" width="12.140625" style="202" customWidth="1"/>
    <col min="4" max="4" width="14.140625" style="202" customWidth="1"/>
    <col min="5" max="5" width="20.5703125" style="202" bestFit="1" customWidth="1"/>
    <col min="6" max="6" width="20.5703125" style="204" bestFit="1" customWidth="1"/>
    <col min="7" max="10" width="11.42578125" style="204"/>
    <col min="11" max="11" width="11.42578125" style="1055"/>
    <col min="12" max="12" width="10.140625" style="1055" customWidth="1"/>
    <col min="13" max="13" width="12" style="1055" customWidth="1"/>
    <col min="14" max="14" width="12.85546875" style="1055" customWidth="1"/>
    <col min="15" max="15" width="22.42578125" style="1055" bestFit="1" customWidth="1"/>
    <col min="16" max="16" width="16.42578125" style="1055" customWidth="1"/>
    <col min="17" max="18" width="21.7109375" style="1323" bestFit="1" customWidth="1"/>
    <col min="19" max="19" width="29.5703125" style="1323" bestFit="1" customWidth="1"/>
    <col min="20" max="21" width="11.42578125" style="1055"/>
    <col min="22" max="22" width="13.5703125" style="1055" bestFit="1" customWidth="1"/>
    <col min="23" max="25" width="11.42578125" style="1055"/>
    <col min="26" max="16384" width="11.42578125" style="202"/>
  </cols>
  <sheetData>
    <row r="1" spans="1:20" ht="18">
      <c r="A1" s="1690" t="s">
        <v>272</v>
      </c>
      <c r="B1" s="1690"/>
      <c r="C1" s="1690"/>
      <c r="D1" s="1690"/>
      <c r="E1" s="1690"/>
      <c r="F1" s="1690"/>
      <c r="G1" s="1690"/>
      <c r="H1" s="1690"/>
      <c r="I1" s="1690"/>
      <c r="K1" s="1056"/>
      <c r="L1" s="1886"/>
      <c r="M1" s="1886"/>
      <c r="N1" s="1886"/>
      <c r="O1" s="1886"/>
      <c r="P1" s="1887" t="s">
        <v>163</v>
      </c>
      <c r="Q1" s="1887"/>
      <c r="R1" s="1887"/>
      <c r="S1" s="1887"/>
      <c r="T1" s="1888"/>
    </row>
    <row r="2" spans="1:20">
      <c r="J2" s="203"/>
      <c r="K2" s="1057"/>
      <c r="L2" s="1886"/>
      <c r="M2" s="1886"/>
      <c r="N2" s="1886"/>
      <c r="O2" s="1886"/>
      <c r="P2" s="1889" t="s">
        <v>269</v>
      </c>
      <c r="Q2" s="1889" t="s">
        <v>48</v>
      </c>
      <c r="R2" s="1890"/>
      <c r="S2" s="1890"/>
      <c r="T2" s="1888"/>
    </row>
    <row r="3" spans="1:20" ht="15.75">
      <c r="B3" s="1691" t="s">
        <v>65</v>
      </c>
      <c r="C3" s="1691"/>
      <c r="D3" s="1691"/>
      <c r="E3" s="1691"/>
      <c r="F3" s="1691"/>
      <c r="G3" s="1691"/>
      <c r="H3" s="1691"/>
      <c r="I3" s="1691"/>
      <c r="J3" s="1691"/>
      <c r="K3" s="1058"/>
      <c r="L3" s="1886"/>
      <c r="M3" s="1886"/>
      <c r="N3" s="1886"/>
      <c r="O3" s="1886"/>
      <c r="P3" s="1889" t="s">
        <v>251</v>
      </c>
      <c r="Q3" s="1889" t="s">
        <v>48</v>
      </c>
      <c r="R3" s="1890"/>
      <c r="S3" s="1890"/>
      <c r="T3" s="1888"/>
    </row>
    <row r="4" spans="1:20">
      <c r="B4" s="205"/>
      <c r="C4" s="204"/>
      <c r="D4" s="204"/>
      <c r="E4" s="204"/>
      <c r="L4" s="1886"/>
      <c r="M4" s="1886"/>
      <c r="N4" s="1886"/>
      <c r="O4" s="1886"/>
      <c r="P4" s="1889" t="s">
        <v>253</v>
      </c>
      <c r="Q4" s="1889" t="s">
        <v>48</v>
      </c>
      <c r="R4" s="1890"/>
      <c r="S4" s="1890"/>
      <c r="T4" s="1888"/>
    </row>
    <row r="5" spans="1:20" ht="12.75" customHeight="1">
      <c r="B5" s="206" t="s">
        <v>66</v>
      </c>
      <c r="C5" s="207"/>
      <c r="D5" s="207"/>
      <c r="E5" s="207"/>
      <c r="F5" s="207"/>
      <c r="L5" s="1886"/>
      <c r="M5" s="1886"/>
      <c r="N5" s="1886"/>
      <c r="O5" s="1886"/>
      <c r="P5" s="1889" t="s">
        <v>298</v>
      </c>
      <c r="Q5" s="1889" t="s">
        <v>48</v>
      </c>
      <c r="R5" s="1890"/>
      <c r="S5" s="1890"/>
      <c r="T5" s="1888"/>
    </row>
    <row r="6" spans="1:20" ht="25.5" customHeight="1" thickBot="1">
      <c r="B6" s="204"/>
      <c r="C6" s="204"/>
      <c r="D6" s="204"/>
      <c r="E6" s="204"/>
      <c r="L6" s="1886"/>
      <c r="M6" s="1886"/>
      <c r="N6" s="1886"/>
      <c r="O6" s="1886"/>
      <c r="P6" s="1891" t="s">
        <v>256</v>
      </c>
      <c r="Q6" s="1892" t="s">
        <v>271</v>
      </c>
      <c r="R6" s="1892"/>
      <c r="S6" s="1892"/>
      <c r="T6" s="1888"/>
    </row>
    <row r="7" spans="1:20" ht="18.75" customHeight="1">
      <c r="B7" s="1491" t="s">
        <v>67</v>
      </c>
      <c r="C7" s="1492" t="s">
        <v>68</v>
      </c>
      <c r="D7" s="1492" t="s">
        <v>69</v>
      </c>
      <c r="E7" s="1493" t="s">
        <v>48</v>
      </c>
      <c r="L7" s="1886"/>
      <c r="M7" s="1886"/>
      <c r="N7" s="1886"/>
      <c r="O7" s="1886"/>
      <c r="P7" s="1891"/>
      <c r="Q7" s="1892" t="s">
        <v>255</v>
      </c>
      <c r="R7" s="1892"/>
      <c r="S7" s="1892"/>
      <c r="T7" s="1888"/>
    </row>
    <row r="8" spans="1:20" ht="13.5" thickBot="1">
      <c r="B8" s="1494" t="s">
        <v>70</v>
      </c>
      <c r="C8" s="1495"/>
      <c r="D8" s="1495"/>
      <c r="E8" s="1496"/>
      <c r="L8" s="1893"/>
      <c r="M8" s="1893" t="s">
        <v>68</v>
      </c>
      <c r="N8" s="1893" t="s">
        <v>69</v>
      </c>
      <c r="O8" s="1886"/>
      <c r="P8" s="1891"/>
      <c r="Q8" s="1892" t="s">
        <v>254</v>
      </c>
      <c r="R8" s="1892"/>
      <c r="S8" s="1892"/>
      <c r="T8" s="1888"/>
    </row>
    <row r="9" spans="1:20">
      <c r="B9" s="208"/>
      <c r="C9" s="290"/>
      <c r="D9" s="291"/>
      <c r="E9" s="209"/>
      <c r="L9" s="1894" t="s">
        <v>42</v>
      </c>
      <c r="M9" s="1895"/>
      <c r="N9" s="1895">
        <f>+D10</f>
        <v>18638.218120910526</v>
      </c>
      <c r="O9" s="1886"/>
      <c r="P9" s="1891"/>
      <c r="Q9" s="1896" t="s">
        <v>265</v>
      </c>
      <c r="R9" s="1896" t="s">
        <v>258</v>
      </c>
      <c r="S9" s="1896" t="s">
        <v>48</v>
      </c>
      <c r="T9" s="1888"/>
    </row>
    <row r="10" spans="1:20">
      <c r="B10" s="210" t="s">
        <v>42</v>
      </c>
      <c r="C10" s="211" t="str">
        <f>+IF(Q10&lt;&gt;"",Q10,"")</f>
        <v/>
      </c>
      <c r="D10" s="212">
        <f>+IF(R10&lt;&gt;"",R10,"")</f>
        <v>18638.218120910526</v>
      </c>
      <c r="E10" s="213">
        <f>SUM(C10:D10)</f>
        <v>18638.218120910526</v>
      </c>
      <c r="L10" s="1894" t="s">
        <v>43</v>
      </c>
      <c r="M10" s="1895">
        <f>+C12</f>
        <v>27779.471380399937</v>
      </c>
      <c r="N10" s="1895">
        <f>+D12</f>
        <v>4015.3969266000108</v>
      </c>
      <c r="O10" s="1886"/>
      <c r="P10" s="1897" t="s">
        <v>194</v>
      </c>
      <c r="Q10" s="1898"/>
      <c r="R10" s="1899">
        <v>18638.218120910526</v>
      </c>
      <c r="S10" s="1899">
        <v>18638.218120910526</v>
      </c>
      <c r="T10" s="1888"/>
    </row>
    <row r="11" spans="1:20">
      <c r="B11" s="214"/>
      <c r="C11" s="215"/>
      <c r="D11" s="216"/>
      <c r="E11" s="217">
        <f>E10/E14</f>
        <v>0.36956330538191767</v>
      </c>
      <c r="L11" s="1900"/>
      <c r="M11" s="1886"/>
      <c r="N11" s="1886"/>
      <c r="O11" s="1886"/>
      <c r="P11" s="1897" t="s">
        <v>193</v>
      </c>
      <c r="Q11" s="1899">
        <v>27779.471380399937</v>
      </c>
      <c r="R11" s="1899">
        <v>4015.3969266000108</v>
      </c>
      <c r="S11" s="1899">
        <v>31794.868306999932</v>
      </c>
      <c r="T11" s="1888"/>
    </row>
    <row r="12" spans="1:20">
      <c r="B12" s="210" t="s">
        <v>43</v>
      </c>
      <c r="C12" s="218">
        <f>+IF(Q11&lt;&gt;"",Q11,"")</f>
        <v>27779.471380399937</v>
      </c>
      <c r="D12" s="212">
        <f>+IF(R11&lt;&gt;"",R11,"")</f>
        <v>4015.3969266000108</v>
      </c>
      <c r="E12" s="213">
        <f>SUM(C12:D12)</f>
        <v>31794.868306999946</v>
      </c>
      <c r="L12" s="1900"/>
      <c r="M12" s="1901"/>
      <c r="N12" s="1901"/>
      <c r="O12" s="1886"/>
      <c r="P12" s="1897" t="s">
        <v>48</v>
      </c>
      <c r="Q12" s="1899">
        <v>27779.471380399937</v>
      </c>
      <c r="R12" s="1899">
        <v>22653.615047509782</v>
      </c>
      <c r="S12" s="1899">
        <v>50433.086427910777</v>
      </c>
      <c r="T12" s="1888"/>
    </row>
    <row r="13" spans="1:20" ht="13.5" thickBot="1">
      <c r="B13" s="219"/>
      <c r="C13" s="220"/>
      <c r="D13" s="221"/>
      <c r="E13" s="222">
        <f>E12/E14</f>
        <v>0.63043669461808227</v>
      </c>
      <c r="L13" s="1902"/>
      <c r="M13" s="1320"/>
      <c r="N13" s="1903"/>
      <c r="O13" s="1902"/>
      <c r="P13" s="1886"/>
      <c r="Q13" s="1886"/>
      <c r="R13" s="1886"/>
      <c r="S13" s="1886"/>
      <c r="T13" s="1886"/>
    </row>
    <row r="14" spans="1:20" ht="15.75" thickTop="1">
      <c r="B14" s="223" t="s">
        <v>71</v>
      </c>
      <c r="C14" s="224">
        <f>SUM(C12,C10)</f>
        <v>27779.471380399937</v>
      </c>
      <c r="D14" s="224">
        <f>SUM(D12,D10)</f>
        <v>22653.615047510535</v>
      </c>
      <c r="E14" s="225">
        <f>E10+E12</f>
        <v>50433.086427910472</v>
      </c>
      <c r="L14" s="1902"/>
      <c r="M14" s="1320"/>
      <c r="N14" s="1902"/>
      <c r="O14" s="1902"/>
      <c r="P14" s="1886"/>
      <c r="Q14" s="1235">
        <f>+C14-Q12</f>
        <v>0</v>
      </c>
      <c r="R14" s="1235">
        <f t="shared" ref="R14:S14" si="0">+D14-R12</f>
        <v>7.5306161306798458E-10</v>
      </c>
      <c r="S14" s="1235">
        <f t="shared" si="0"/>
        <v>-3.0559021979570389E-10</v>
      </c>
      <c r="T14" s="1886"/>
    </row>
    <row r="15" spans="1:20" ht="13.5" thickBot="1">
      <c r="B15" s="226"/>
      <c r="C15" s="227">
        <f>C14/E14</f>
        <v>0.55081838824415741</v>
      </c>
      <c r="D15" s="227">
        <f>D14/E14</f>
        <v>0.44918161175584259</v>
      </c>
      <c r="E15" s="228"/>
      <c r="L15" s="1902"/>
      <c r="M15" s="1902"/>
      <c r="N15" s="1902"/>
      <c r="O15" s="1902"/>
      <c r="P15" s="1886"/>
      <c r="Q15" s="1886"/>
      <c r="R15" s="1886"/>
      <c r="S15" s="1904"/>
      <c r="T15" s="1886"/>
    </row>
    <row r="16" spans="1:20">
      <c r="B16" s="204"/>
      <c r="C16" s="204"/>
      <c r="D16" s="204"/>
      <c r="E16" s="204"/>
      <c r="L16" s="1902"/>
      <c r="M16" s="1902"/>
      <c r="N16" s="1902"/>
      <c r="O16" s="1902"/>
      <c r="P16" s="1886"/>
      <c r="Q16" s="1886"/>
      <c r="R16" s="1895"/>
      <c r="S16" s="1235"/>
      <c r="T16" s="1886"/>
    </row>
    <row r="17" spans="2:20">
      <c r="B17" s="204"/>
      <c r="C17" s="204"/>
      <c r="D17" s="204"/>
      <c r="E17" s="229"/>
      <c r="L17" s="1902"/>
      <c r="M17" s="1902"/>
      <c r="N17" s="1902"/>
      <c r="O17" s="1902"/>
      <c r="P17" s="1886"/>
      <c r="Q17" s="1886"/>
      <c r="R17" s="1886"/>
      <c r="S17" s="1884"/>
      <c r="T17" s="1886"/>
    </row>
    <row r="18" spans="2:20">
      <c r="B18" s="204"/>
      <c r="C18" s="230"/>
      <c r="D18" s="204"/>
      <c r="E18" s="231"/>
      <c r="L18" s="1902"/>
      <c r="M18" s="1902"/>
      <c r="N18" s="1902"/>
      <c r="O18" s="1902"/>
      <c r="P18" s="1886"/>
      <c r="Q18" s="1886"/>
      <c r="R18" s="1901"/>
      <c r="S18" s="1885"/>
      <c r="T18" s="1886"/>
    </row>
    <row r="19" spans="2:20">
      <c r="B19" s="204"/>
      <c r="C19" s="204"/>
      <c r="D19" s="230"/>
      <c r="E19" s="230"/>
      <c r="L19" s="1902"/>
      <c r="M19" s="1902"/>
      <c r="N19" s="1902"/>
      <c r="O19" s="1902"/>
      <c r="P19" s="1886"/>
      <c r="Q19" s="1886"/>
      <c r="R19" s="1886"/>
      <c r="S19" s="1886"/>
      <c r="T19" s="1886"/>
    </row>
    <row r="20" spans="2:20">
      <c r="B20" s="204"/>
      <c r="C20" s="204"/>
      <c r="D20" s="230"/>
      <c r="E20" s="204"/>
      <c r="L20" s="1902"/>
      <c r="M20" s="1902"/>
      <c r="N20" s="1902"/>
      <c r="O20" s="1902"/>
      <c r="P20" s="1886"/>
      <c r="Q20" s="1886"/>
      <c r="R20" s="1886"/>
      <c r="S20" s="1886"/>
      <c r="T20" s="1886"/>
    </row>
    <row r="21" spans="2:20">
      <c r="B21" s="204"/>
      <c r="C21" s="204"/>
      <c r="D21" s="230"/>
      <c r="E21" s="204"/>
      <c r="L21" s="1902"/>
      <c r="M21" s="1902"/>
      <c r="N21" s="1902"/>
      <c r="O21" s="1902"/>
      <c r="P21" s="1886"/>
      <c r="Q21" s="1886"/>
      <c r="R21" s="1886"/>
      <c r="S21" s="1886"/>
      <c r="T21" s="1886"/>
    </row>
    <row r="22" spans="2:20">
      <c r="B22" s="204"/>
      <c r="C22" s="204"/>
      <c r="D22" s="204"/>
      <c r="E22" s="204"/>
      <c r="L22" s="1886"/>
      <c r="M22" s="1886"/>
      <c r="N22" s="1886"/>
      <c r="O22" s="1886"/>
      <c r="P22" s="1886"/>
      <c r="Q22" s="1886"/>
      <c r="R22" s="1886"/>
      <c r="S22" s="1886"/>
      <c r="T22" s="1886"/>
    </row>
    <row r="23" spans="2:20" ht="15">
      <c r="B23" s="204"/>
      <c r="C23" s="204"/>
      <c r="D23" s="204"/>
      <c r="E23" s="204"/>
      <c r="L23" s="1886"/>
      <c r="M23" s="1886"/>
      <c r="N23" s="1886"/>
      <c r="O23" s="1886"/>
      <c r="P23" s="1887" t="s">
        <v>163</v>
      </c>
      <c r="Q23" s="1887"/>
      <c r="R23" s="1887"/>
      <c r="S23" s="1887"/>
      <c r="T23" s="1888"/>
    </row>
    <row r="24" spans="2:20">
      <c r="B24" s="204"/>
      <c r="C24" s="204"/>
      <c r="D24" s="204"/>
      <c r="E24" s="204"/>
      <c r="L24" s="1886"/>
      <c r="M24" s="1886"/>
      <c r="N24" s="1886"/>
      <c r="O24" s="1886"/>
      <c r="P24" s="1889" t="s">
        <v>269</v>
      </c>
      <c r="Q24" s="1889" t="s">
        <v>48</v>
      </c>
      <c r="R24" s="1890"/>
      <c r="S24" s="1890"/>
      <c r="T24" s="1888"/>
    </row>
    <row r="25" spans="2:20">
      <c r="B25" s="204"/>
      <c r="C25" s="204"/>
      <c r="D25" s="204"/>
      <c r="E25" s="204"/>
      <c r="L25" s="1886"/>
      <c r="M25" s="1886"/>
      <c r="N25" s="1886"/>
      <c r="O25" s="1886"/>
      <c r="P25" s="1889" t="s">
        <v>251</v>
      </c>
      <c r="Q25" s="1889" t="s">
        <v>48</v>
      </c>
      <c r="R25" s="1890"/>
      <c r="S25" s="1890"/>
      <c r="T25" s="1890"/>
    </row>
    <row r="26" spans="2:20">
      <c r="B26" s="204"/>
      <c r="C26" s="204"/>
      <c r="D26" s="204"/>
      <c r="E26" s="204"/>
      <c r="L26" s="1886"/>
      <c r="M26" s="1886"/>
      <c r="N26" s="1886"/>
      <c r="O26" s="1886"/>
      <c r="P26" s="1889" t="s">
        <v>270</v>
      </c>
      <c r="Q26" s="1889" t="s">
        <v>48</v>
      </c>
      <c r="R26" s="1890"/>
      <c r="S26" s="1890"/>
      <c r="T26" s="1890"/>
    </row>
    <row r="27" spans="2:20">
      <c r="B27" s="1234" t="s">
        <v>72</v>
      </c>
      <c r="C27" s="207"/>
      <c r="D27" s="207"/>
      <c r="E27" s="207"/>
      <c r="F27" s="207"/>
      <c r="L27" s="1886"/>
      <c r="M27" s="1886"/>
      <c r="N27" s="1886"/>
      <c r="O27" s="1886"/>
      <c r="P27" s="1889" t="s">
        <v>298</v>
      </c>
      <c r="Q27" s="1889" t="s">
        <v>48</v>
      </c>
      <c r="R27" s="1890"/>
      <c r="S27" s="1890"/>
      <c r="T27" s="1890"/>
    </row>
    <row r="28" spans="2:20" ht="25.5" customHeight="1" thickBot="1">
      <c r="B28" s="204"/>
      <c r="C28" s="204"/>
      <c r="D28" s="204"/>
      <c r="E28" s="204"/>
      <c r="L28" s="1886"/>
      <c r="M28" s="1886"/>
      <c r="N28" s="1886"/>
      <c r="O28" s="1886"/>
      <c r="P28" s="1889" t="s">
        <v>273</v>
      </c>
      <c r="Q28" s="1889" t="s">
        <v>48</v>
      </c>
      <c r="R28" s="1890"/>
      <c r="S28" s="1890"/>
      <c r="T28" s="1890"/>
    </row>
    <row r="29" spans="2:20" ht="18" customHeight="1">
      <c r="B29" s="1491" t="s">
        <v>73</v>
      </c>
      <c r="C29" s="1492" t="s">
        <v>68</v>
      </c>
      <c r="D29" s="1492" t="s">
        <v>69</v>
      </c>
      <c r="E29" s="1493" t="s">
        <v>48</v>
      </c>
      <c r="L29" s="1886"/>
      <c r="M29" s="1886"/>
      <c r="N29" s="1886"/>
      <c r="O29" s="1886"/>
      <c r="P29" s="1891" t="s">
        <v>274</v>
      </c>
      <c r="Q29" s="1892" t="s">
        <v>271</v>
      </c>
      <c r="R29" s="1892"/>
      <c r="S29" s="1892"/>
      <c r="T29" s="1888"/>
    </row>
    <row r="30" spans="2:20" ht="18" customHeight="1" thickBot="1">
      <c r="B30" s="1640" t="s">
        <v>371</v>
      </c>
      <c r="C30" s="1495"/>
      <c r="D30" s="1495"/>
      <c r="E30" s="1496"/>
      <c r="L30" s="1893"/>
      <c r="M30" s="1893" t="s">
        <v>74</v>
      </c>
      <c r="N30" s="1893" t="s">
        <v>75</v>
      </c>
      <c r="O30" s="1886"/>
      <c r="P30" s="1891"/>
      <c r="Q30" s="1892" t="s">
        <v>255</v>
      </c>
      <c r="R30" s="1892"/>
      <c r="S30" s="1892"/>
      <c r="T30" s="1888"/>
    </row>
    <row r="31" spans="2:20">
      <c r="B31" s="208"/>
      <c r="C31" s="290"/>
      <c r="D31" s="291"/>
      <c r="E31" s="209"/>
      <c r="L31" s="1894" t="s">
        <v>68</v>
      </c>
      <c r="M31" s="1895">
        <f>+C32</f>
        <v>27779.471380399937</v>
      </c>
      <c r="N31" s="1895"/>
      <c r="O31" s="1886"/>
      <c r="P31" s="1891"/>
      <c r="Q31" s="1892" t="s">
        <v>254</v>
      </c>
      <c r="R31" s="1892"/>
      <c r="S31" s="1892"/>
      <c r="T31" s="1888"/>
    </row>
    <row r="32" spans="2:20">
      <c r="B32" s="210" t="s">
        <v>74</v>
      </c>
      <c r="C32" s="211">
        <f>+IF(Q33&lt;&gt;"",Q33,"")</f>
        <v>27779.471380399937</v>
      </c>
      <c r="D32" s="234">
        <f>+IF(R33&lt;&gt;"",R33,"")</f>
        <v>22250.685355709793</v>
      </c>
      <c r="E32" s="213">
        <f>SUM(C32:D32)</f>
        <v>50030.156736109726</v>
      </c>
      <c r="L32" s="1894" t="s">
        <v>69</v>
      </c>
      <c r="M32" s="1895">
        <f>+D32</f>
        <v>22250.685355709793</v>
      </c>
      <c r="N32" s="1895">
        <f>+D34</f>
        <v>402.92969179999977</v>
      </c>
      <c r="O32" s="1886"/>
      <c r="P32" s="1891"/>
      <c r="Q32" s="1896" t="s">
        <v>265</v>
      </c>
      <c r="R32" s="1896" t="s">
        <v>258</v>
      </c>
      <c r="S32" s="1896" t="s">
        <v>48</v>
      </c>
      <c r="T32" s="1888"/>
    </row>
    <row r="33" spans="2:20">
      <c r="B33" s="210"/>
      <c r="C33" s="236"/>
      <c r="D33" s="237"/>
      <c r="E33" s="217">
        <f>E32/E36</f>
        <v>0.99201060810791419</v>
      </c>
      <c r="L33" s="1886"/>
      <c r="M33" s="1886"/>
      <c r="N33" s="1886"/>
      <c r="O33" s="1886"/>
      <c r="P33" s="1897" t="s">
        <v>74</v>
      </c>
      <c r="Q33" s="1899">
        <v>27779.471380399937</v>
      </c>
      <c r="R33" s="1899">
        <v>22250.685355709793</v>
      </c>
      <c r="S33" s="1899">
        <v>50030.156736110548</v>
      </c>
      <c r="T33" s="1902"/>
    </row>
    <row r="34" spans="2:20">
      <c r="B34" s="210" t="s">
        <v>75</v>
      </c>
      <c r="C34" s="233"/>
      <c r="D34" s="234">
        <f>+IF(R34&lt;&gt;"",R34,"")</f>
        <v>402.92969179999977</v>
      </c>
      <c r="E34" s="213">
        <f>SUM(C34:D34)</f>
        <v>402.92969179999977</v>
      </c>
      <c r="L34" s="1886"/>
      <c r="M34" s="1886"/>
      <c r="N34" s="1886"/>
      <c r="O34" s="1886"/>
      <c r="P34" s="1897" t="s">
        <v>275</v>
      </c>
      <c r="Q34" s="1898"/>
      <c r="R34" s="1899">
        <v>402.92969179999977</v>
      </c>
      <c r="S34" s="1899">
        <v>402.92969179999977</v>
      </c>
      <c r="T34" s="1902"/>
    </row>
    <row r="35" spans="2:20" ht="13.5" thickBot="1">
      <c r="B35" s="219"/>
      <c r="C35" s="238"/>
      <c r="D35" s="221"/>
      <c r="E35" s="222">
        <f>E34/E36</f>
        <v>7.9893918920857076E-3</v>
      </c>
      <c r="L35" s="1886"/>
      <c r="M35" s="1886"/>
      <c r="N35" s="1886"/>
      <c r="O35" s="1886"/>
      <c r="P35" s="1897" t="s">
        <v>48</v>
      </c>
      <c r="Q35" s="1899">
        <v>27779.471380399937</v>
      </c>
      <c r="R35" s="1899">
        <v>22653.615047509782</v>
      </c>
      <c r="S35" s="1899">
        <v>50433.086427910777</v>
      </c>
      <c r="T35" s="1902"/>
    </row>
    <row r="36" spans="2:20" ht="15.75" thickTop="1">
      <c r="B36" s="223" t="s">
        <v>71</v>
      </c>
      <c r="C36" s="224">
        <f>SUM(C32:C34)</f>
        <v>27779.471380399937</v>
      </c>
      <c r="D36" s="224">
        <f>SUM(D32,D34)</f>
        <v>22653.615047509793</v>
      </c>
      <c r="E36" s="225">
        <f>SUM(C36:D36)</f>
        <v>50433.08642790973</v>
      </c>
      <c r="L36" s="1902"/>
      <c r="M36" s="1902"/>
      <c r="N36" s="1902"/>
      <c r="O36" s="1902"/>
      <c r="P36" s="1897"/>
      <c r="Q36" s="1905"/>
      <c r="R36" s="1905"/>
      <c r="S36" s="1905"/>
      <c r="T36" s="1888"/>
    </row>
    <row r="37" spans="2:20" ht="13.5" thickBot="1">
      <c r="B37" s="226"/>
      <c r="C37" s="940">
        <f>C36/E36</f>
        <v>0.55081838824416551</v>
      </c>
      <c r="D37" s="941">
        <f>D36/E36</f>
        <v>0.44918161175583449</v>
      </c>
      <c r="E37" s="228"/>
      <c r="L37" s="1902"/>
      <c r="M37" s="1902"/>
      <c r="N37" s="1902"/>
      <c r="O37" s="1902"/>
      <c r="P37" s="1886"/>
      <c r="Q37" s="1886"/>
      <c r="R37" s="1886"/>
      <c r="S37" s="1886"/>
      <c r="T37" s="1886"/>
    </row>
    <row r="38" spans="2:20">
      <c r="B38" s="240"/>
      <c r="C38" s="241"/>
      <c r="D38" s="241"/>
      <c r="E38" s="230"/>
      <c r="L38" s="1902"/>
      <c r="M38" s="1902"/>
      <c r="N38" s="1902"/>
      <c r="O38" s="1902"/>
      <c r="P38" s="1886"/>
      <c r="Q38" s="1886"/>
      <c r="R38" s="1886"/>
      <c r="S38" s="1886"/>
      <c r="T38" s="1886"/>
    </row>
    <row r="39" spans="2:20">
      <c r="B39" s="204"/>
      <c r="C39" s="204"/>
      <c r="D39" s="204"/>
      <c r="E39" s="204"/>
      <c r="L39" s="1902"/>
      <c r="M39" s="1902"/>
      <c r="N39" s="1902"/>
      <c r="O39" s="1902"/>
      <c r="P39" s="1886"/>
      <c r="Q39" s="1886"/>
      <c r="R39" s="1886"/>
      <c r="S39" s="1886"/>
      <c r="T39" s="1886"/>
    </row>
    <row r="40" spans="2:20">
      <c r="B40" s="204"/>
      <c r="C40" s="204"/>
      <c r="D40" s="204"/>
      <c r="E40" s="204"/>
      <c r="L40" s="1048"/>
      <c r="M40" s="1048"/>
      <c r="N40" s="1048"/>
      <c r="O40" s="1048"/>
    </row>
    <row r="41" spans="2:20">
      <c r="B41" s="204"/>
      <c r="C41" s="204"/>
      <c r="D41" s="242"/>
      <c r="E41" s="204"/>
      <c r="L41" s="1048"/>
      <c r="M41" s="1048"/>
      <c r="N41" s="1048"/>
      <c r="O41" s="1048"/>
    </row>
    <row r="42" spans="2:20" ht="15">
      <c r="B42" s="204"/>
      <c r="C42" s="19"/>
      <c r="D42" s="204"/>
      <c r="E42" s="204"/>
      <c r="F42" s="240"/>
      <c r="L42" s="1048"/>
      <c r="M42" s="1048"/>
      <c r="N42" s="1048"/>
      <c r="O42" s="1048"/>
    </row>
    <row r="43" spans="2:20">
      <c r="B43" s="204"/>
      <c r="C43" s="204"/>
      <c r="D43" s="204"/>
      <c r="E43" s="240"/>
      <c r="F43" s="240"/>
      <c r="L43" s="1048"/>
      <c r="M43" s="1048"/>
      <c r="N43" s="1048"/>
      <c r="O43" s="1048"/>
    </row>
    <row r="44" spans="2:20">
      <c r="B44" s="204"/>
      <c r="C44" s="204"/>
      <c r="D44" s="204"/>
      <c r="E44" s="240"/>
      <c r="F44" s="243"/>
      <c r="L44" s="1048"/>
      <c r="M44" s="1048"/>
      <c r="N44" s="1048"/>
      <c r="O44" s="1048"/>
    </row>
    <row r="45" spans="2:20">
      <c r="B45" s="204"/>
      <c r="C45" s="204"/>
      <c r="D45" s="204"/>
      <c r="E45" s="204"/>
      <c r="L45" s="1902"/>
      <c r="M45" s="1902"/>
      <c r="N45" s="1902"/>
      <c r="O45" s="1902"/>
      <c r="P45" s="1886"/>
      <c r="Q45" s="1886"/>
      <c r="R45" s="1886"/>
      <c r="S45" s="1886"/>
      <c r="T45" s="1886"/>
    </row>
    <row r="46" spans="2:20">
      <c r="B46" s="204"/>
      <c r="C46" s="204"/>
      <c r="D46" s="204"/>
      <c r="E46" s="204"/>
      <c r="L46" s="1902"/>
      <c r="M46" s="1902"/>
      <c r="N46" s="1902"/>
      <c r="O46" s="1902"/>
      <c r="P46" s="1886"/>
      <c r="Q46" s="1886"/>
      <c r="R46" s="1886"/>
      <c r="S46" s="1886"/>
      <c r="T46" s="1886"/>
    </row>
    <row r="47" spans="2:20">
      <c r="B47" s="204"/>
      <c r="C47" s="204"/>
      <c r="D47" s="204"/>
      <c r="E47" s="204"/>
      <c r="L47" s="1902"/>
      <c r="M47" s="1902"/>
      <c r="N47" s="1902"/>
      <c r="O47" s="1902"/>
      <c r="P47" s="1886"/>
      <c r="Q47" s="1886"/>
      <c r="R47" s="1886"/>
      <c r="S47" s="1886"/>
      <c r="T47" s="1886"/>
    </row>
    <row r="48" spans="2:20" ht="15">
      <c r="B48" s="204"/>
      <c r="C48" s="204"/>
      <c r="D48" s="204"/>
      <c r="E48" s="204"/>
      <c r="L48" s="1902"/>
      <c r="M48" s="1902"/>
      <c r="N48" s="1902"/>
      <c r="O48" s="1902"/>
      <c r="P48" s="1887" t="s">
        <v>163</v>
      </c>
      <c r="Q48" s="1887"/>
      <c r="R48" s="1887"/>
      <c r="S48" s="1887"/>
      <c r="T48" s="1888"/>
    </row>
    <row r="49" spans="2:20">
      <c r="B49" s="1692" t="s">
        <v>76</v>
      </c>
      <c r="C49" s="1692"/>
      <c r="D49" s="1692"/>
      <c r="E49" s="1692"/>
      <c r="F49" s="1692"/>
      <c r="G49" s="1692"/>
      <c r="H49" s="1692"/>
      <c r="I49" s="1692"/>
      <c r="J49" s="1692"/>
      <c r="K49" s="1057"/>
      <c r="L49" s="1902"/>
      <c r="M49" s="1902"/>
      <c r="N49" s="1902"/>
      <c r="O49" s="1902"/>
      <c r="P49" s="1889" t="s">
        <v>251</v>
      </c>
      <c r="Q49" s="1889" t="s">
        <v>48</v>
      </c>
      <c r="R49" s="1890"/>
      <c r="S49" s="1890"/>
      <c r="T49" s="1888"/>
    </row>
    <row r="50" spans="2:20" ht="25.5" customHeight="1" thickBot="1">
      <c r="B50" s="204"/>
      <c r="C50" s="204"/>
      <c r="D50" s="204"/>
      <c r="E50" s="204"/>
      <c r="L50" s="1902"/>
      <c r="M50" s="1902"/>
      <c r="N50" s="1902"/>
      <c r="O50" s="1902"/>
      <c r="P50" s="1889" t="s">
        <v>270</v>
      </c>
      <c r="Q50" s="1889" t="s">
        <v>48</v>
      </c>
      <c r="R50" s="1890"/>
      <c r="S50" s="1890"/>
      <c r="T50" s="1890"/>
    </row>
    <row r="51" spans="2:20" ht="18.75" customHeight="1">
      <c r="B51" s="1491" t="s">
        <v>67</v>
      </c>
      <c r="C51" s="1492" t="s">
        <v>68</v>
      </c>
      <c r="D51" s="1492" t="s">
        <v>69</v>
      </c>
      <c r="E51" s="1493" t="s">
        <v>48</v>
      </c>
      <c r="L51" s="1886"/>
      <c r="M51" s="1886"/>
      <c r="N51" s="1886"/>
      <c r="O51" s="1886"/>
      <c r="P51" s="1889" t="s">
        <v>298</v>
      </c>
      <c r="Q51" s="1889" t="s">
        <v>48</v>
      </c>
      <c r="R51" s="1890"/>
      <c r="S51" s="1890"/>
      <c r="T51" s="1888"/>
    </row>
    <row r="52" spans="2:20" ht="18.75" customHeight="1" thickBot="1">
      <c r="B52" s="1640" t="s">
        <v>372</v>
      </c>
      <c r="C52" s="1495"/>
      <c r="D52" s="1495"/>
      <c r="E52" s="1496"/>
      <c r="L52" s="1886"/>
      <c r="M52" s="1886" t="s">
        <v>68</v>
      </c>
      <c r="N52" s="1886" t="s">
        <v>69</v>
      </c>
      <c r="O52" s="1886"/>
      <c r="P52" s="1889" t="s">
        <v>273</v>
      </c>
      <c r="Q52" s="1889" t="s">
        <v>48</v>
      </c>
      <c r="R52" s="1890"/>
      <c r="S52" s="1890"/>
      <c r="T52" s="1888"/>
    </row>
    <row r="53" spans="2:20">
      <c r="B53" s="208"/>
      <c r="C53" s="290"/>
      <c r="D53" s="291"/>
      <c r="E53" s="209"/>
      <c r="L53" s="1886" t="s">
        <v>44</v>
      </c>
      <c r="M53" s="1895">
        <f>+C54</f>
        <v>19157.436699700007</v>
      </c>
      <c r="N53" s="1895">
        <f>+D54</f>
        <v>1.7498690000000001</v>
      </c>
      <c r="O53" s="1886"/>
      <c r="P53" s="1889" t="s">
        <v>253</v>
      </c>
      <c r="Q53" s="1889" t="s">
        <v>48</v>
      </c>
      <c r="R53" s="1890"/>
      <c r="S53" s="1890"/>
      <c r="T53" s="1890"/>
    </row>
    <row r="54" spans="2:20">
      <c r="B54" s="210" t="s">
        <v>44</v>
      </c>
      <c r="C54" s="211">
        <f>+IF(Q58&lt;&gt;"",Q58,"")</f>
        <v>19157.436699700007</v>
      </c>
      <c r="D54" s="212">
        <f>+IF(R58&lt;&gt;"",R58,"")</f>
        <v>1.7498690000000001</v>
      </c>
      <c r="E54" s="235">
        <f>SUM(C54:D54)</f>
        <v>19159.186568700006</v>
      </c>
      <c r="L54" s="1886" t="s">
        <v>45</v>
      </c>
      <c r="M54" s="1895">
        <f>+C56</f>
        <v>1900.7123577999962</v>
      </c>
      <c r="N54" s="1895">
        <f>+D56</f>
        <v>316.66736799999995</v>
      </c>
      <c r="O54" s="1886"/>
      <c r="P54" s="1891" t="s">
        <v>257</v>
      </c>
      <c r="Q54" s="1892" t="s">
        <v>271</v>
      </c>
      <c r="R54" s="1892"/>
      <c r="S54" s="1892"/>
      <c r="T54" s="1888"/>
    </row>
    <row r="55" spans="2:20">
      <c r="B55" s="210"/>
      <c r="C55" s="244"/>
      <c r="D55" s="245"/>
      <c r="E55" s="217">
        <f>+E54/E62</f>
        <v>0.3798931995979743</v>
      </c>
      <c r="L55" s="1886" t="s">
        <v>46</v>
      </c>
      <c r="M55" s="1895">
        <f>+C58</f>
        <v>6721.3223229000514</v>
      </c>
      <c r="N55" s="1895">
        <f>+D58</f>
        <v>7215.549532370057</v>
      </c>
      <c r="O55" s="1886"/>
      <c r="P55" s="1891"/>
      <c r="Q55" s="1892" t="s">
        <v>255</v>
      </c>
      <c r="R55" s="1892"/>
      <c r="S55" s="1892"/>
      <c r="T55" s="1888"/>
    </row>
    <row r="56" spans="2:20">
      <c r="B56" s="210" t="s">
        <v>45</v>
      </c>
      <c r="C56" s="211">
        <f>+IF(Q59&lt;&gt;"",Q59,"")</f>
        <v>1900.7123577999962</v>
      </c>
      <c r="D56" s="212">
        <f>+IF(R59&lt;&gt;"",R59,"")</f>
        <v>316.66736799999995</v>
      </c>
      <c r="E56" s="235">
        <f>SUM(C56:D56)</f>
        <v>2217.3797257999963</v>
      </c>
      <c r="L56" s="1886" t="s">
        <v>47</v>
      </c>
      <c r="M56" s="1895"/>
      <c r="N56" s="1895">
        <f>+D60</f>
        <v>15119.648278140166</v>
      </c>
      <c r="O56" s="1886"/>
      <c r="P56" s="1891"/>
      <c r="Q56" s="1892" t="s">
        <v>254</v>
      </c>
      <c r="R56" s="1892"/>
      <c r="S56" s="1892"/>
      <c r="T56" s="1888"/>
    </row>
    <row r="57" spans="2:20">
      <c r="B57" s="214"/>
      <c r="C57" s="246"/>
      <c r="D57" s="247"/>
      <c r="E57" s="248">
        <f>+E56/E62</f>
        <v>4.3966766320549279E-2</v>
      </c>
      <c r="L57" s="1886"/>
      <c r="M57" s="1895">
        <f>SUM(M53:M56)</f>
        <v>27779.471380400053</v>
      </c>
      <c r="N57" s="1895">
        <f>SUM(N53:N56)</f>
        <v>22653.615047510222</v>
      </c>
      <c r="O57" s="1886"/>
      <c r="P57" s="1891"/>
      <c r="Q57" s="1896" t="s">
        <v>265</v>
      </c>
      <c r="R57" s="1896" t="s">
        <v>258</v>
      </c>
      <c r="S57" s="1896" t="s">
        <v>48</v>
      </c>
      <c r="T57" s="1888"/>
    </row>
    <row r="58" spans="2:20">
      <c r="B58" s="210" t="s">
        <v>46</v>
      </c>
      <c r="C58" s="211">
        <f>+IF(Q60&lt;&gt;"",Q60,"")</f>
        <v>6721.3223229000514</v>
      </c>
      <c r="D58" s="212">
        <f>+IF(R60&lt;&gt;"",R60,"")</f>
        <v>7215.549532370057</v>
      </c>
      <c r="E58" s="249">
        <f>SUM(C58:D58)</f>
        <v>13936.871855270108</v>
      </c>
      <c r="L58" s="1886"/>
      <c r="M58" s="1059"/>
      <c r="N58" s="1059"/>
      <c r="O58" s="1886"/>
      <c r="P58" s="1897" t="s">
        <v>44</v>
      </c>
      <c r="Q58" s="1899">
        <v>19157.436699700007</v>
      </c>
      <c r="R58" s="1899">
        <v>1.7498690000000001</v>
      </c>
      <c r="S58" s="1899">
        <v>19159.186568700006</v>
      </c>
      <c r="T58" s="1888"/>
    </row>
    <row r="59" spans="2:20">
      <c r="B59" s="250"/>
      <c r="C59" s="246"/>
      <c r="D59" s="247"/>
      <c r="E59" s="248">
        <f>+E58/E62</f>
        <v>0.27634382193109791</v>
      </c>
      <c r="L59" s="1886"/>
      <c r="M59" s="1059">
        <f>+M53/$M$57</f>
        <v>0.68962567492254856</v>
      </c>
      <c r="N59" s="1076">
        <f>+N53/$N$57</f>
        <v>7.7244580890515398E-5</v>
      </c>
      <c r="O59" s="1886"/>
      <c r="P59" s="1897" t="s">
        <v>45</v>
      </c>
      <c r="Q59" s="1899">
        <v>1900.7123577999962</v>
      </c>
      <c r="R59" s="1899">
        <v>316.66736799999995</v>
      </c>
      <c r="S59" s="1899">
        <v>2217.3797258000013</v>
      </c>
      <c r="T59" s="1888"/>
    </row>
    <row r="60" spans="2:20">
      <c r="B60" s="210" t="s">
        <v>47</v>
      </c>
      <c r="C60" s="211" t="str">
        <f>+IF(Q61&lt;&gt;"",Q61,"")</f>
        <v/>
      </c>
      <c r="D60" s="212">
        <f>+IF(R61&lt;&gt;"",R61,"")</f>
        <v>15119.648278140166</v>
      </c>
      <c r="E60" s="249">
        <f>SUM(D60)</f>
        <v>15119.648278140166</v>
      </c>
      <c r="L60" s="1886"/>
      <c r="M60" s="1059">
        <f>+M54/$M$57</f>
        <v>6.8421473244485623E-2</v>
      </c>
      <c r="N60" s="1061">
        <f>+N54/$N$57</f>
        <v>1.397866818765439E-2</v>
      </c>
      <c r="O60" s="1886"/>
      <c r="P60" s="1897" t="s">
        <v>46</v>
      </c>
      <c r="Q60" s="1899">
        <v>6721.3223229000514</v>
      </c>
      <c r="R60" s="1899">
        <v>7215.549532370057</v>
      </c>
      <c r="S60" s="1899">
        <v>13936.871855269819</v>
      </c>
      <c r="T60" s="1888"/>
    </row>
    <row r="61" spans="2:20" ht="13.5" thickBot="1">
      <c r="B61" s="251"/>
      <c r="C61" s="252"/>
      <c r="D61" s="253"/>
      <c r="E61" s="254">
        <f>+E60/E62</f>
        <v>0.29979621215037855</v>
      </c>
      <c r="L61" s="1886"/>
      <c r="M61" s="1059">
        <f>+M55/$M$57</f>
        <v>0.24195285183296592</v>
      </c>
      <c r="N61" s="1061">
        <f>+N55/$N$57</f>
        <v>0.31851647153168572</v>
      </c>
      <c r="O61" s="1886"/>
      <c r="P61" s="1897" t="s">
        <v>47</v>
      </c>
      <c r="Q61" s="1898"/>
      <c r="R61" s="1899">
        <v>15119.648278140166</v>
      </c>
      <c r="S61" s="1899">
        <v>15119.648278140166</v>
      </c>
      <c r="T61" s="1888"/>
    </row>
    <row r="62" spans="2:20" ht="15.75" thickTop="1">
      <c r="B62" s="223" t="s">
        <v>71</v>
      </c>
      <c r="C62" s="239">
        <f>SUM(C54,C56,C58)</f>
        <v>27779.471380400053</v>
      </c>
      <c r="D62" s="255">
        <f>SUM(D54,D56,D58,D60)</f>
        <v>22653.615047510222</v>
      </c>
      <c r="E62" s="256">
        <f>SUM(E54,E56,E58,E60)</f>
        <v>50433.086427910275</v>
      </c>
      <c r="L62" s="1886"/>
      <c r="M62" s="1901"/>
      <c r="N62" s="1061">
        <f>+N56/$N$57</f>
        <v>0.66742761569976938</v>
      </c>
      <c r="O62" s="1886"/>
      <c r="P62" s="1897" t="s">
        <v>48</v>
      </c>
      <c r="Q62" s="1899">
        <v>27779.471380399937</v>
      </c>
      <c r="R62" s="1899">
        <v>22653.615047509782</v>
      </c>
      <c r="S62" s="1899">
        <v>50433.086427910777</v>
      </c>
      <c r="T62" s="1888"/>
    </row>
    <row r="63" spans="2:20" ht="13.5" thickBot="1">
      <c r="B63" s="226"/>
      <c r="C63" s="227">
        <f>C62/E62</f>
        <v>0.55081838824416185</v>
      </c>
      <c r="D63" s="257">
        <f>D62/E62</f>
        <v>0.44918161175583815</v>
      </c>
      <c r="E63" s="258"/>
      <c r="L63" s="1886"/>
      <c r="M63" s="1886"/>
      <c r="N63" s="1886"/>
      <c r="O63" s="1886"/>
      <c r="P63" s="1886"/>
      <c r="Q63" s="1886"/>
      <c r="R63" s="1886"/>
      <c r="S63" s="1886"/>
      <c r="T63" s="1886"/>
    </row>
    <row r="64" spans="2:20">
      <c r="B64" s="204"/>
      <c r="C64" s="793"/>
      <c r="D64" s="794"/>
      <c r="E64" s="795"/>
      <c r="L64" s="1886"/>
      <c r="M64" s="1886"/>
      <c r="N64" s="1886"/>
      <c r="O64" s="1886"/>
      <c r="P64" s="1886"/>
      <c r="Q64" s="1886"/>
      <c r="R64" s="1886"/>
      <c r="S64" s="1886"/>
      <c r="T64" s="1886"/>
    </row>
    <row r="65" spans="2:20">
      <c r="B65" s="204"/>
      <c r="C65" s="259"/>
      <c r="D65" s="260"/>
      <c r="E65" s="204"/>
      <c r="L65" s="1886"/>
      <c r="M65" s="1886">
        <v>1.4</v>
      </c>
      <c r="N65" s="1886"/>
      <c r="O65" s="1886"/>
      <c r="P65" s="1886"/>
      <c r="Q65" s="1886"/>
      <c r="R65" s="1886"/>
      <c r="S65" s="1901"/>
      <c r="T65" s="1886"/>
    </row>
    <row r="66" spans="2:20">
      <c r="B66" s="204"/>
      <c r="C66" s="259"/>
      <c r="D66" s="260"/>
      <c r="E66" s="204"/>
      <c r="L66" s="1886"/>
      <c r="M66" s="1886">
        <v>31.9</v>
      </c>
      <c r="N66" s="1886"/>
      <c r="O66" s="1886"/>
      <c r="P66" s="1886"/>
      <c r="Q66" s="1886"/>
      <c r="R66" s="1886"/>
      <c r="S66" s="1886"/>
      <c r="T66" s="1886"/>
    </row>
    <row r="67" spans="2:20">
      <c r="B67" s="204"/>
      <c r="C67" s="259"/>
      <c r="D67" s="260"/>
      <c r="E67" s="204"/>
      <c r="L67" s="1886"/>
      <c r="M67" s="1886">
        <v>66.7</v>
      </c>
      <c r="N67" s="1886"/>
      <c r="O67" s="1886"/>
      <c r="P67" s="1886"/>
      <c r="Q67" s="1886"/>
      <c r="R67" s="1886"/>
      <c r="S67" s="1886"/>
      <c r="T67" s="1886"/>
    </row>
    <row r="68" spans="2:20">
      <c r="B68" s="204"/>
      <c r="C68" s="259"/>
      <c r="D68" s="260"/>
      <c r="E68" s="204"/>
      <c r="L68" s="1886"/>
      <c r="M68" s="1886"/>
      <c r="N68" s="1886"/>
      <c r="O68" s="1886"/>
      <c r="P68" s="1886"/>
      <c r="Q68" s="1886"/>
      <c r="R68" s="1886"/>
      <c r="S68" s="1886"/>
      <c r="T68" s="1886"/>
    </row>
    <row r="69" spans="2:20">
      <c r="B69" s="204"/>
      <c r="C69" s="259"/>
      <c r="D69" s="260"/>
      <c r="E69" s="204"/>
      <c r="L69" s="1886"/>
      <c r="M69" s="1886"/>
      <c r="N69" s="1886"/>
      <c r="O69" s="1886"/>
      <c r="P69" s="1886"/>
      <c r="Q69" s="1886"/>
      <c r="R69" s="1886"/>
      <c r="S69" s="1886"/>
      <c r="T69" s="1886"/>
    </row>
    <row r="70" spans="2:20">
      <c r="B70" s="204"/>
      <c r="C70" s="261"/>
      <c r="D70" s="261"/>
      <c r="E70" s="261"/>
    </row>
    <row r="71" spans="2:20">
      <c r="B71" s="243"/>
      <c r="C71" s="243"/>
      <c r="D71" s="243"/>
      <c r="E71" s="204"/>
    </row>
    <row r="72" spans="2:20">
      <c r="B72" s="261"/>
      <c r="C72" s="261"/>
      <c r="D72" s="261"/>
      <c r="E72" s="261"/>
    </row>
    <row r="73" spans="2:20">
      <c r="B73" s="262"/>
      <c r="C73" s="262"/>
      <c r="D73" s="262"/>
      <c r="E73" s="263"/>
    </row>
    <row r="74" spans="2:20" ht="15">
      <c r="C74" s="383"/>
      <c r="D74" s="382"/>
    </row>
    <row r="75" spans="2:20" ht="15">
      <c r="C75" s="383"/>
      <c r="D75" s="382"/>
      <c r="F75" s="202"/>
      <c r="G75" s="202"/>
      <c r="H75" s="202"/>
    </row>
    <row r="76" spans="2:20" ht="15">
      <c r="C76" s="383"/>
      <c r="D76" s="383"/>
      <c r="F76" s="202"/>
      <c r="G76" s="202"/>
      <c r="H76" s="202"/>
    </row>
    <row r="77" spans="2:20" ht="15">
      <c r="D77" s="383"/>
      <c r="G77" s="202"/>
      <c r="H77" s="202"/>
    </row>
    <row r="78" spans="2:20">
      <c r="B78"/>
      <c r="C78"/>
      <c r="D78"/>
      <c r="E78"/>
      <c r="F78"/>
      <c r="G78"/>
      <c r="H78" s="202"/>
    </row>
    <row r="79" spans="2:20">
      <c r="B79"/>
      <c r="C79"/>
      <c r="D79"/>
      <c r="E79"/>
      <c r="F79"/>
      <c r="G79"/>
      <c r="H79" s="202"/>
    </row>
    <row r="80" spans="2:20">
      <c r="B80"/>
      <c r="C80"/>
      <c r="D80"/>
      <c r="E80"/>
      <c r="F80"/>
      <c r="G80"/>
      <c r="H80" s="202"/>
    </row>
    <row r="81" spans="2:8">
      <c r="B81"/>
      <c r="C81"/>
      <c r="D81"/>
      <c r="E81"/>
      <c r="F81"/>
      <c r="G81"/>
      <c r="H81" s="202"/>
    </row>
    <row r="82" spans="2:8">
      <c r="B82"/>
      <c r="C82"/>
      <c r="D82"/>
      <c r="E82"/>
      <c r="F82"/>
      <c r="G82"/>
      <c r="H82" s="202"/>
    </row>
    <row r="83" spans="2:8">
      <c r="B83"/>
      <c r="C83"/>
      <c r="D83"/>
      <c r="E83"/>
      <c r="F83"/>
      <c r="G83"/>
      <c r="H83" s="202"/>
    </row>
    <row r="84" spans="2:8">
      <c r="B84"/>
      <c r="C84"/>
      <c r="D84"/>
      <c r="E84"/>
      <c r="F84"/>
      <c r="G84"/>
      <c r="H84" s="202"/>
    </row>
    <row r="85" spans="2:8">
      <c r="B85"/>
      <c r="C85"/>
      <c r="D85"/>
      <c r="E85"/>
      <c r="F85"/>
      <c r="G85"/>
      <c r="H85" s="202"/>
    </row>
    <row r="86" spans="2:8">
      <c r="B86"/>
      <c r="C86"/>
      <c r="D86"/>
      <c r="E86"/>
      <c r="F86"/>
      <c r="G86"/>
      <c r="H86" s="202"/>
    </row>
    <row r="87" spans="2:8">
      <c r="B87"/>
      <c r="C87"/>
      <c r="D87"/>
      <c r="E87"/>
      <c r="F87"/>
      <c r="G87"/>
      <c r="H87" s="202"/>
    </row>
    <row r="88" spans="2:8">
      <c r="B88"/>
      <c r="C88"/>
      <c r="D88"/>
      <c r="E88"/>
      <c r="F88"/>
      <c r="G88"/>
      <c r="H88" s="232"/>
    </row>
    <row r="89" spans="2:8">
      <c r="B89"/>
      <c r="C89"/>
      <c r="D89"/>
      <c r="E89"/>
      <c r="F89"/>
      <c r="G89"/>
    </row>
    <row r="90" spans="2:8">
      <c r="B90"/>
      <c r="C90"/>
      <c r="D90"/>
      <c r="E90"/>
      <c r="F90"/>
      <c r="G90"/>
    </row>
    <row r="91" spans="2:8">
      <c r="B91"/>
      <c r="C91"/>
      <c r="D91"/>
      <c r="E91"/>
      <c r="F91"/>
      <c r="G91"/>
    </row>
    <row r="92" spans="2:8">
      <c r="B92"/>
      <c r="C92"/>
      <c r="D92"/>
      <c r="E92"/>
      <c r="F92"/>
      <c r="G92"/>
    </row>
    <row r="93" spans="2:8">
      <c r="B93"/>
      <c r="C93"/>
      <c r="D93"/>
      <c r="E93"/>
      <c r="F93"/>
      <c r="G93"/>
    </row>
  </sheetData>
  <mergeCells count="32">
    <mergeCell ref="P54:P57"/>
    <mergeCell ref="Q54:S54"/>
    <mergeCell ref="B49:J49"/>
    <mergeCell ref="Q55:S55"/>
    <mergeCell ref="Q56:S56"/>
    <mergeCell ref="P52:S52"/>
    <mergeCell ref="A1:I1"/>
    <mergeCell ref="B3:J3"/>
    <mergeCell ref="P1:S1"/>
    <mergeCell ref="P2:S2"/>
    <mergeCell ref="P53:T53"/>
    <mergeCell ref="P50:T50"/>
    <mergeCell ref="P51:S51"/>
    <mergeCell ref="P3:S3"/>
    <mergeCell ref="P4:S4"/>
    <mergeCell ref="P5:S5"/>
    <mergeCell ref="P6:P9"/>
    <mergeCell ref="Q6:S6"/>
    <mergeCell ref="Q7:S7"/>
    <mergeCell ref="Q8:S8"/>
    <mergeCell ref="P49:S49"/>
    <mergeCell ref="P23:S23"/>
    <mergeCell ref="P24:S24"/>
    <mergeCell ref="P25:T25"/>
    <mergeCell ref="P48:S48"/>
    <mergeCell ref="P26:T26"/>
    <mergeCell ref="P28:T28"/>
    <mergeCell ref="P29:P32"/>
    <mergeCell ref="Q29:S29"/>
    <mergeCell ref="Q30:S30"/>
    <mergeCell ref="Q31:S31"/>
    <mergeCell ref="P27:T27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66" orientation="portrait" r:id="rId1"/>
  <headerFooter alignWithMargins="0"/>
  <ignoredErrors>
    <ignoredError sqref="D62:D63" unlockedFormula="1"/>
    <ignoredError sqref="E11 E33 E55:E56 E35" formula="1"/>
    <ignoredError sqref="E57:E62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H179"/>
  <sheetViews>
    <sheetView view="pageBreakPreview" zoomScale="90" zoomScaleNormal="85" zoomScaleSheetLayoutView="90" workbookViewId="0">
      <selection activeCell="Y143" sqref="Y143"/>
    </sheetView>
  </sheetViews>
  <sheetFormatPr baseColWidth="10" defaultColWidth="11.42578125" defaultRowHeight="12.75"/>
  <cols>
    <col min="1" max="1" width="3.5703125" style="204" customWidth="1"/>
    <col min="2" max="2" width="3.7109375" style="202" customWidth="1"/>
    <col min="3" max="3" width="14.42578125" style="202" bestFit="1" customWidth="1"/>
    <col min="4" max="4" width="13.85546875" style="202" bestFit="1" customWidth="1"/>
    <col min="5" max="5" width="7.7109375" style="202" bestFit="1" customWidth="1"/>
    <col min="6" max="6" width="12.42578125" style="202" bestFit="1" customWidth="1"/>
    <col min="7" max="7" width="6.28515625" style="202" customWidth="1"/>
    <col min="8" max="8" width="13.42578125" style="202" bestFit="1" customWidth="1"/>
    <col min="9" max="9" width="7.7109375" style="202" bestFit="1" customWidth="1"/>
    <col min="10" max="10" width="8.5703125" style="202" customWidth="1"/>
    <col min="11" max="11" width="6.28515625" style="202" customWidth="1"/>
    <col min="12" max="12" width="13.85546875" style="202" bestFit="1" customWidth="1"/>
    <col min="13" max="13" width="9.42578125" style="202" customWidth="1"/>
    <col min="14" max="14" width="6" style="202" customWidth="1"/>
    <col min="15" max="15" width="11.42578125" style="202" customWidth="1"/>
    <col min="16" max="16" width="6.85546875" style="202" bestFit="1" customWidth="1"/>
    <col min="17" max="17" width="12.42578125" style="202" bestFit="1" customWidth="1"/>
    <col min="18" max="18" width="6.7109375" style="202" customWidth="1"/>
    <col min="19" max="19" width="15.140625" style="202" bestFit="1" customWidth="1"/>
    <col min="20" max="20" width="6.7109375" style="202" customWidth="1"/>
    <col min="21" max="21" width="14" style="202" bestFit="1" customWidth="1"/>
    <col min="22" max="22" width="15.42578125" style="202" customWidth="1"/>
    <col min="23" max="23" width="4" style="204" customWidth="1"/>
    <col min="24" max="24" width="4.42578125" style="409" customWidth="1"/>
    <col min="25" max="25" width="5.42578125" style="1055" customWidth="1"/>
    <col min="26" max="26" width="20.5703125" style="1055" customWidth="1"/>
    <col min="27" max="27" width="12.85546875" style="1055" customWidth="1"/>
    <col min="28" max="29" width="16.140625" style="1055" customWidth="1"/>
    <col min="30" max="30" width="12.42578125" style="1055" bestFit="1" customWidth="1"/>
    <col min="31" max="31" width="12.7109375" style="1055" customWidth="1"/>
    <col min="32" max="32" width="12" style="1055" customWidth="1"/>
    <col min="33" max="33" width="14.140625" style="1055" customWidth="1"/>
    <col min="34" max="34" width="13.140625" style="1055" customWidth="1"/>
    <col min="35" max="35" width="11.7109375" style="1055" customWidth="1"/>
    <col min="36" max="36" width="8.5703125" style="1055" customWidth="1"/>
    <col min="37" max="37" width="13.85546875" style="1055" customWidth="1"/>
    <col min="38" max="38" width="11.5703125" style="1055" customWidth="1"/>
    <col min="39" max="39" width="18.7109375" style="1055" customWidth="1"/>
    <col min="40" max="40" width="19.85546875" style="1055" customWidth="1"/>
    <col min="41" max="41" width="21.28515625" style="1055" customWidth="1"/>
    <col min="42" max="42" width="15.42578125" style="1055" customWidth="1"/>
    <col min="43" max="47" width="10.7109375" style="1055" customWidth="1"/>
    <col min="48" max="48" width="11.28515625" style="1055" bestFit="1" customWidth="1"/>
    <col min="49" max="49" width="11" style="1055" bestFit="1" customWidth="1"/>
    <col min="50" max="50" width="10" style="1055" bestFit="1" customWidth="1"/>
    <col min="51" max="51" width="13.28515625" style="1055" customWidth="1"/>
    <col min="52" max="52" width="23.42578125" style="1055" bestFit="1" customWidth="1"/>
    <col min="53" max="53" width="23.140625" style="1055" bestFit="1" customWidth="1"/>
    <col min="54" max="54" width="23.28515625" style="1055" bestFit="1" customWidth="1"/>
    <col min="55" max="55" width="23" style="1055" bestFit="1" customWidth="1"/>
    <col min="56" max="56" width="25.85546875" style="1055" bestFit="1" customWidth="1"/>
    <col min="57" max="57" width="30.140625" style="1055" bestFit="1" customWidth="1"/>
    <col min="58" max="58" width="27" style="1055" bestFit="1" customWidth="1"/>
    <col min="59" max="59" width="29" style="1055" bestFit="1" customWidth="1"/>
    <col min="60" max="60" width="28.42578125" style="1055" bestFit="1" customWidth="1"/>
    <col min="61" max="61" width="23.5703125" style="202" bestFit="1" customWidth="1"/>
    <col min="62" max="66" width="12.7109375" style="202" bestFit="1" customWidth="1"/>
    <col min="67" max="67" width="17.5703125" style="202" bestFit="1" customWidth="1"/>
    <col min="68" max="68" width="12.140625" style="202" bestFit="1" customWidth="1"/>
    <col min="69" max="77" width="12.7109375" style="202" bestFit="1" customWidth="1"/>
    <col min="78" max="78" width="17.85546875" style="202" bestFit="1" customWidth="1"/>
    <col min="79" max="79" width="12.7109375" style="202" bestFit="1" customWidth="1"/>
    <col min="80" max="81" width="11.42578125" style="202"/>
    <col min="82" max="88" width="12.7109375" style="202" bestFit="1" customWidth="1"/>
    <col min="89" max="89" width="17.5703125" style="202" bestFit="1" customWidth="1"/>
    <col min="90" max="99" width="12.7109375" style="202" bestFit="1" customWidth="1"/>
    <col min="100" max="100" width="20.42578125" style="202" bestFit="1" customWidth="1"/>
    <col min="101" max="103" width="12.7109375" style="202" bestFit="1" customWidth="1"/>
    <col min="104" max="104" width="11.42578125" style="202"/>
    <col min="105" max="110" width="12.7109375" style="202" bestFit="1" customWidth="1"/>
    <col min="111" max="111" width="25" style="202" bestFit="1" customWidth="1"/>
    <col min="112" max="121" width="12.7109375" style="202" bestFit="1" customWidth="1"/>
    <col min="122" max="122" width="21.5703125" style="202" bestFit="1" customWidth="1"/>
    <col min="123" max="132" width="12.7109375" style="202" bestFit="1" customWidth="1"/>
    <col min="133" max="133" width="23.5703125" style="202" bestFit="1" customWidth="1"/>
    <col min="134" max="136" width="12.7109375" style="202" bestFit="1" customWidth="1"/>
    <col min="137" max="137" width="11.42578125" style="202"/>
    <col min="138" max="143" width="12.7109375" style="202" bestFit="1" customWidth="1"/>
    <col min="144" max="144" width="23" style="202" bestFit="1" customWidth="1"/>
    <col min="145" max="154" width="12.7109375" style="202" bestFit="1" customWidth="1"/>
    <col min="155" max="155" width="18.140625" style="202" bestFit="1" customWidth="1"/>
    <col min="156" max="161" width="13.85546875" style="202" bestFit="1" customWidth="1"/>
    <col min="162" max="162" width="12.7109375" style="202" bestFit="1" customWidth="1"/>
    <col min="163" max="165" width="13.85546875" style="202" bestFit="1" customWidth="1"/>
    <col min="166" max="166" width="23.85546875" style="202" bestFit="1" customWidth="1"/>
    <col min="167" max="167" width="26.7109375" style="202" bestFit="1" customWidth="1"/>
    <col min="168" max="168" width="24.7109375" style="202" bestFit="1" customWidth="1"/>
    <col min="169" max="169" width="23.28515625" style="202" bestFit="1" customWidth="1"/>
    <col min="170" max="170" width="23" style="202" bestFit="1" customWidth="1"/>
    <col min="171" max="171" width="23.28515625" style="202" bestFit="1" customWidth="1"/>
    <col min="172" max="172" width="23" style="202" bestFit="1" customWidth="1"/>
    <col min="173" max="173" width="25.85546875" style="202" bestFit="1" customWidth="1"/>
    <col min="174" max="174" width="30.140625" style="202" bestFit="1" customWidth="1"/>
    <col min="175" max="175" width="27" style="202" bestFit="1" customWidth="1"/>
    <col min="176" max="176" width="29" style="202" bestFit="1" customWidth="1"/>
    <col min="177" max="177" width="28.42578125" style="202" bestFit="1" customWidth="1"/>
    <col min="178" max="178" width="23.5703125" style="202" bestFit="1" customWidth="1"/>
    <col min="179" max="16384" width="11.42578125" style="202"/>
  </cols>
  <sheetData>
    <row r="1" spans="1:60" ht="18">
      <c r="A1" s="1690" t="s">
        <v>78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1690"/>
      <c r="T1" s="1690"/>
      <c r="U1" s="1690"/>
      <c r="Z1" s="1048"/>
      <c r="AA1" s="1048"/>
      <c r="AB1" s="1048"/>
      <c r="AC1" s="1048"/>
      <c r="AD1" s="1048"/>
      <c r="AE1" s="1048"/>
      <c r="AF1" s="1048"/>
      <c r="AK1" s="1706" t="s">
        <v>163</v>
      </c>
      <c r="AL1" s="1706"/>
      <c r="AM1" s="1706"/>
      <c r="AN1" s="1706"/>
      <c r="AO1" s="1706"/>
      <c r="AP1" s="1706"/>
      <c r="AQ1" s="1706"/>
      <c r="AR1" s="1706"/>
      <c r="AS1" s="1706"/>
      <c r="AT1" s="1706"/>
      <c r="AU1" s="1706"/>
      <c r="AV1" s="1706"/>
      <c r="AW1" s="1706"/>
      <c r="AX1" s="1706"/>
      <c r="AY1" s="1706"/>
      <c r="AZ1" s="1706"/>
      <c r="BA1" s="1706"/>
      <c r="BB1" s="1388"/>
    </row>
    <row r="2" spans="1:60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646"/>
      <c r="Z2" s="1048"/>
      <c r="AA2" s="1048"/>
      <c r="AB2" s="1048"/>
      <c r="AC2" s="1048"/>
      <c r="AD2" s="1048"/>
      <c r="AE2" s="1048"/>
      <c r="AF2" s="1048"/>
      <c r="AK2" s="1707" t="s">
        <v>270</v>
      </c>
      <c r="AL2" s="1707" t="s">
        <v>48</v>
      </c>
      <c r="AM2" s="1708"/>
      <c r="AN2" s="1708"/>
      <c r="AO2" s="1708"/>
      <c r="AP2" s="1708"/>
      <c r="AQ2" s="1708"/>
      <c r="AR2" s="1708"/>
      <c r="AS2" s="1708"/>
      <c r="AT2" s="1708"/>
      <c r="AU2" s="1708"/>
      <c r="AV2" s="1708"/>
      <c r="AW2" s="1708"/>
      <c r="AX2" s="1708"/>
      <c r="AY2" s="1708"/>
      <c r="AZ2" s="1708"/>
      <c r="BA2" s="1708"/>
      <c r="BB2" s="1388"/>
    </row>
    <row r="3" spans="1:60" s="545" customFormat="1" ht="18.75" customHeight="1">
      <c r="A3" s="542"/>
      <c r="B3" s="647" t="s">
        <v>79</v>
      </c>
      <c r="C3" s="648"/>
      <c r="D3" s="552"/>
      <c r="E3" s="552"/>
      <c r="F3" s="552"/>
      <c r="G3" s="552"/>
      <c r="H3" s="552"/>
      <c r="I3" s="552"/>
      <c r="J3" s="552"/>
      <c r="K3" s="552" t="s">
        <v>80</v>
      </c>
      <c r="L3" s="552"/>
      <c r="M3" s="552"/>
      <c r="N3" s="552"/>
      <c r="O3" s="552"/>
      <c r="P3" s="552"/>
      <c r="Q3" s="552"/>
      <c r="R3" s="552"/>
      <c r="S3" s="552"/>
      <c r="T3" s="552"/>
      <c r="U3" s="543"/>
      <c r="V3" s="552"/>
      <c r="W3" s="542"/>
      <c r="X3" s="544"/>
      <c r="Y3" s="1062"/>
      <c r="Z3" s="1047"/>
      <c r="AA3" s="1047"/>
      <c r="AB3" s="1047"/>
      <c r="AC3" s="1047"/>
      <c r="AD3" s="1047"/>
      <c r="AE3" s="1047"/>
      <c r="AF3" s="1047"/>
      <c r="AG3" s="1062"/>
      <c r="AH3" s="1062"/>
      <c r="AI3" s="1062"/>
      <c r="AJ3" s="1062"/>
      <c r="AK3" s="1707" t="s">
        <v>298</v>
      </c>
      <c r="AL3" s="1707" t="s">
        <v>48</v>
      </c>
      <c r="AM3" s="1708"/>
      <c r="AN3" s="1708"/>
      <c r="AO3" s="1708"/>
      <c r="AP3" s="1708"/>
      <c r="AQ3" s="1708"/>
      <c r="AR3" s="1708"/>
      <c r="AS3" s="1708"/>
      <c r="AT3" s="1708"/>
      <c r="AU3" s="1708"/>
      <c r="AV3" s="1708"/>
      <c r="AW3" s="1708"/>
      <c r="AX3" s="1708"/>
      <c r="AY3" s="1708"/>
      <c r="AZ3" s="1708"/>
      <c r="BA3" s="1708"/>
      <c r="BB3" s="1388"/>
      <c r="BC3" s="1062"/>
      <c r="BD3" s="1062"/>
      <c r="BE3" s="1062"/>
      <c r="BF3" s="1062"/>
      <c r="BG3" s="1062"/>
      <c r="BH3" s="1062"/>
    </row>
    <row r="4" spans="1:60" s="545" customFormat="1" ht="18.75" customHeight="1" thickBot="1">
      <c r="A4" s="542"/>
      <c r="B4" s="543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43"/>
      <c r="V4" s="552"/>
      <c r="W4" s="542"/>
      <c r="X4" s="544"/>
      <c r="Y4" s="1062"/>
      <c r="Z4" s="1047"/>
      <c r="AA4" s="1047"/>
      <c r="AB4" s="1047"/>
      <c r="AC4" s="1047"/>
      <c r="AD4" s="1047"/>
      <c r="AE4" s="1047"/>
      <c r="AF4" s="1047"/>
      <c r="AG4" s="1062"/>
      <c r="AH4" s="1062"/>
      <c r="AI4" s="1062"/>
      <c r="AJ4" s="1062"/>
      <c r="AK4" s="1707" t="s">
        <v>253</v>
      </c>
      <c r="AL4" s="1707" t="s">
        <v>48</v>
      </c>
      <c r="AM4" s="1708"/>
      <c r="AN4" s="1708"/>
      <c r="AO4" s="1708"/>
      <c r="AP4" s="1708"/>
      <c r="AQ4" s="1708"/>
      <c r="AR4" s="1708"/>
      <c r="AS4" s="1708"/>
      <c r="AT4" s="1708"/>
      <c r="AU4" s="1708"/>
      <c r="AV4" s="1708"/>
      <c r="AW4" s="1708"/>
      <c r="AX4" s="1708"/>
      <c r="AY4" s="1708"/>
      <c r="AZ4" s="1708"/>
      <c r="BA4" s="1708"/>
      <c r="BB4" s="1388"/>
      <c r="BC4" s="1062"/>
      <c r="BD4" s="1062"/>
      <c r="BE4" s="1062"/>
      <c r="BF4" s="1062"/>
      <c r="BG4" s="1062"/>
      <c r="BH4" s="1062"/>
    </row>
    <row r="5" spans="1:60" s="545" customFormat="1" ht="18.75" customHeight="1">
      <c r="A5" s="542"/>
      <c r="B5" s="1702" t="s">
        <v>0</v>
      </c>
      <c r="C5" s="1704" t="s">
        <v>83</v>
      </c>
      <c r="D5" s="1497" t="s">
        <v>81</v>
      </c>
      <c r="E5" s="1498"/>
      <c r="F5" s="1498"/>
      <c r="G5" s="1498"/>
      <c r="H5" s="1498"/>
      <c r="I5" s="1498"/>
      <c r="J5" s="1499"/>
      <c r="K5" s="1499"/>
      <c r="L5" s="1499"/>
      <c r="M5" s="1497" t="s">
        <v>82</v>
      </c>
      <c r="N5" s="1498"/>
      <c r="O5" s="1500"/>
      <c r="P5" s="1501"/>
      <c r="Q5" s="1501"/>
      <c r="R5" s="1501"/>
      <c r="S5" s="1501"/>
      <c r="T5" s="1501"/>
      <c r="U5" s="1502"/>
      <c r="V5" s="1503"/>
      <c r="W5" s="542"/>
      <c r="X5" s="544"/>
      <c r="Y5" s="1062"/>
      <c r="Z5" s="1047"/>
      <c r="AA5" s="1047"/>
      <c r="AB5" s="1047"/>
      <c r="AC5" s="1047"/>
      <c r="AD5" s="1047"/>
      <c r="AE5" s="1047"/>
      <c r="AF5" s="1047"/>
      <c r="AG5" s="1062"/>
      <c r="AH5" s="1062"/>
      <c r="AI5" s="1062"/>
      <c r="AJ5" s="1062"/>
      <c r="AK5" s="1712" t="s">
        <v>254</v>
      </c>
      <c r="AL5" s="1712"/>
      <c r="AM5" s="1696" t="s">
        <v>271</v>
      </c>
      <c r="AN5" s="1696"/>
      <c r="AO5" s="1696"/>
      <c r="AP5" s="1696"/>
      <c r="AQ5" s="1696"/>
      <c r="AR5" s="1696"/>
      <c r="AS5" s="1696"/>
      <c r="AT5" s="1696"/>
      <c r="AU5" s="1696"/>
      <c r="AV5" s="1696"/>
      <c r="AW5" s="1696"/>
      <c r="AX5" s="1696"/>
      <c r="AY5" s="1696"/>
      <c r="AZ5" s="1696"/>
      <c r="BA5" s="1696"/>
      <c r="BB5" s="1388"/>
      <c r="BC5" s="1062"/>
      <c r="BD5" s="1062"/>
      <c r="BE5" s="1062"/>
      <c r="BF5" s="1062"/>
      <c r="BG5" s="1062"/>
      <c r="BH5" s="1062"/>
    </row>
    <row r="6" spans="1:60" s="545" customFormat="1" ht="18.75" customHeight="1" thickBot="1">
      <c r="A6" s="542"/>
      <c r="B6" s="1703"/>
      <c r="C6" s="1705"/>
      <c r="D6" s="1504" t="s">
        <v>44</v>
      </c>
      <c r="E6" s="1505" t="s">
        <v>84</v>
      </c>
      <c r="F6" s="1506" t="s">
        <v>45</v>
      </c>
      <c r="G6" s="1505" t="s">
        <v>84</v>
      </c>
      <c r="H6" s="1506" t="s">
        <v>46</v>
      </c>
      <c r="I6" s="1505" t="s">
        <v>84</v>
      </c>
      <c r="J6" s="1506" t="s">
        <v>47</v>
      </c>
      <c r="K6" s="1505" t="s">
        <v>84</v>
      </c>
      <c r="L6" s="1507" t="s">
        <v>85</v>
      </c>
      <c r="M6" s="1504" t="s">
        <v>44</v>
      </c>
      <c r="N6" s="1505" t="s">
        <v>84</v>
      </c>
      <c r="O6" s="1508" t="s">
        <v>45</v>
      </c>
      <c r="P6" s="1505" t="s">
        <v>84</v>
      </c>
      <c r="Q6" s="1505" t="s">
        <v>46</v>
      </c>
      <c r="R6" s="1505" t="s">
        <v>84</v>
      </c>
      <c r="S6" s="1505" t="s">
        <v>47</v>
      </c>
      <c r="T6" s="1505" t="s">
        <v>84</v>
      </c>
      <c r="U6" s="1509" t="s">
        <v>85</v>
      </c>
      <c r="V6" s="1510" t="s">
        <v>48</v>
      </c>
      <c r="W6" s="542"/>
      <c r="X6" s="544"/>
      <c r="Y6" s="1062"/>
      <c r="Z6" s="1047"/>
      <c r="AA6" s="1047"/>
      <c r="AB6" s="1047"/>
      <c r="AC6" s="1047"/>
      <c r="AD6" s="1047"/>
      <c r="AE6" s="1047"/>
      <c r="AF6" s="1047"/>
      <c r="AG6" s="1062"/>
      <c r="AH6" s="1062"/>
      <c r="AI6" s="1062"/>
      <c r="AJ6" s="1062"/>
      <c r="AK6" s="1712"/>
      <c r="AL6" s="1712"/>
      <c r="AM6" s="1696" t="s">
        <v>255</v>
      </c>
      <c r="AN6" s="1696"/>
      <c r="AO6" s="1696"/>
      <c r="AP6" s="1696"/>
      <c r="AQ6" s="1696"/>
      <c r="AR6" s="1696"/>
      <c r="AS6" s="1696"/>
      <c r="AT6" s="1696"/>
      <c r="AU6" s="1696"/>
      <c r="AV6" s="1696"/>
      <c r="AW6" s="1696"/>
      <c r="AX6" s="1696"/>
      <c r="AY6" s="1696"/>
      <c r="AZ6" s="1696"/>
      <c r="BA6" s="1696"/>
      <c r="BB6" s="1388"/>
      <c r="BC6" s="1062"/>
      <c r="BD6" s="1062"/>
      <c r="BE6" s="1062"/>
      <c r="BF6" s="1062"/>
      <c r="BG6" s="1062"/>
      <c r="BH6" s="1062"/>
    </row>
    <row r="7" spans="1:60" s="545" customFormat="1" ht="18.75" customHeight="1">
      <c r="A7" s="542"/>
      <c r="B7" s="553">
        <v>1</v>
      </c>
      <c r="C7" s="554" t="s">
        <v>86</v>
      </c>
      <c r="D7" s="555"/>
      <c r="E7" s="556"/>
      <c r="F7" s="557">
        <f t="shared" ref="F7:F12" si="0">+AN11</f>
        <v>27.070485599999998</v>
      </c>
      <c r="G7" s="556">
        <f t="shared" ref="G7:G13" si="1">(F7/$L7)*100</f>
        <v>8.013856235230806</v>
      </c>
      <c r="H7" s="557">
        <f t="shared" ref="H7:H12" si="2">+AO11</f>
        <v>310.45876370000013</v>
      </c>
      <c r="I7" s="556">
        <f t="shared" ref="I7:K13" si="3">(H7/$L7)*100</f>
        <v>91.907176547261258</v>
      </c>
      <c r="J7" s="942">
        <f t="shared" ref="J7:J8" si="4">+AP11</f>
        <v>0.26674809999999999</v>
      </c>
      <c r="K7" s="566">
        <f t="shared" ref="K7:K8" si="5">(J7/$L7)*100</f>
        <v>7.8967217507947857E-2</v>
      </c>
      <c r="L7" s="558">
        <f t="shared" ref="L7:L12" si="6">SUM(D7,F7,H7,J7)</f>
        <v>337.79599740000009</v>
      </c>
      <c r="M7" s="559">
        <f t="shared" ref="M7:M12" si="7">+AR11</f>
        <v>0.113138</v>
      </c>
      <c r="N7" s="560">
        <f t="shared" ref="N7:N13" si="8">(M7/$U7)*100</f>
        <v>7.1579867389719313E-3</v>
      </c>
      <c r="O7" s="557">
        <f t="shared" ref="O7:O12" si="9">+AS11</f>
        <v>0.25288170000000004</v>
      </c>
      <c r="P7" s="560">
        <f t="shared" ref="P7:P13" si="10">(O7/$U7)*100</f>
        <v>1.5999256263401141E-2</v>
      </c>
      <c r="Q7" s="557">
        <f t="shared" ref="Q7:Q12" si="11">+AT11</f>
        <v>305.57974579999853</v>
      </c>
      <c r="R7" s="556">
        <f t="shared" ref="R7:R13" si="12">(Q7/$U7)*100</f>
        <v>19.33334306894945</v>
      </c>
      <c r="S7" s="557">
        <f t="shared" ref="S7:S12" si="13">+AU11</f>
        <v>1274.6383306399939</v>
      </c>
      <c r="T7" s="556">
        <f t="shared" ref="T7:T13" si="14">(S7/$U7)*100</f>
        <v>80.64349968804818</v>
      </c>
      <c r="U7" s="561">
        <f t="shared" ref="U7:U12" si="15">SUM(M7,O7,Q7,S7)</f>
        <v>1580.5840961399924</v>
      </c>
      <c r="V7" s="562">
        <f>SUM(L7,U7)</f>
        <v>1918.3800935399925</v>
      </c>
      <c r="W7" s="542"/>
      <c r="X7" s="544"/>
      <c r="Y7" s="1062"/>
      <c r="Z7" s="1047"/>
      <c r="AA7" s="1047"/>
      <c r="AB7" s="1047"/>
      <c r="AC7" s="1047"/>
      <c r="AD7" s="1047"/>
      <c r="AE7" s="1047"/>
      <c r="AF7" s="1047"/>
      <c r="AG7" s="1062"/>
      <c r="AH7" s="1062"/>
      <c r="AI7" s="1062"/>
      <c r="AJ7" s="1062"/>
      <c r="AK7" s="1712"/>
      <c r="AL7" s="1712"/>
      <c r="AM7" s="1696" t="s">
        <v>256</v>
      </c>
      <c r="AN7" s="1696"/>
      <c r="AO7" s="1696"/>
      <c r="AP7" s="1696"/>
      <c r="AQ7" s="1696"/>
      <c r="AR7" s="1696"/>
      <c r="AS7" s="1696"/>
      <c r="AT7" s="1696"/>
      <c r="AU7" s="1696"/>
      <c r="AV7" s="1696"/>
      <c r="AW7" s="1696"/>
      <c r="AX7" s="1696"/>
      <c r="AY7" s="1696"/>
      <c r="AZ7" s="1696"/>
      <c r="BA7" s="1696"/>
      <c r="BB7" s="1388"/>
      <c r="BC7" s="1062"/>
      <c r="BD7" s="1062"/>
      <c r="BE7" s="1062"/>
      <c r="BF7" s="1062"/>
      <c r="BG7" s="1062"/>
      <c r="BH7" s="1062"/>
    </row>
    <row r="8" spans="1:60" s="545" customFormat="1" ht="18.75" customHeight="1">
      <c r="A8" s="542"/>
      <c r="B8" s="563">
        <v>2</v>
      </c>
      <c r="C8" s="564" t="s">
        <v>87</v>
      </c>
      <c r="D8" s="565"/>
      <c r="E8" s="566"/>
      <c r="F8" s="567">
        <f t="shared" si="0"/>
        <v>24.694528099999999</v>
      </c>
      <c r="G8" s="566">
        <f t="shared" si="1"/>
        <v>7.8994814788112935</v>
      </c>
      <c r="H8" s="567">
        <f t="shared" si="2"/>
        <v>287.64812970000003</v>
      </c>
      <c r="I8" s="566">
        <f t="shared" si="3"/>
        <v>92.015164808104146</v>
      </c>
      <c r="J8" s="942">
        <f t="shared" si="4"/>
        <v>0.2668238</v>
      </c>
      <c r="K8" s="566">
        <f t="shared" si="5"/>
        <v>8.5353713084561786E-2</v>
      </c>
      <c r="L8" s="568">
        <f t="shared" si="6"/>
        <v>312.60948160000004</v>
      </c>
      <c r="M8" s="569">
        <f t="shared" si="7"/>
        <v>0.103423</v>
      </c>
      <c r="N8" s="570">
        <f t="shared" si="8"/>
        <v>6.6857929247059371E-3</v>
      </c>
      <c r="O8" s="567">
        <f t="shared" si="9"/>
        <v>0.19641450000000002</v>
      </c>
      <c r="P8" s="570">
        <f t="shared" si="10"/>
        <v>1.2697240211651705E-2</v>
      </c>
      <c r="Q8" s="567">
        <f t="shared" si="11"/>
        <v>303.82697001999912</v>
      </c>
      <c r="R8" s="566">
        <f t="shared" si="12"/>
        <v>19.640932930726756</v>
      </c>
      <c r="S8" s="567">
        <f t="shared" si="13"/>
        <v>1242.780211059983</v>
      </c>
      <c r="T8" s="566">
        <f t="shared" si="14"/>
        <v>80.339684036136887</v>
      </c>
      <c r="U8" s="571">
        <f t="shared" si="15"/>
        <v>1546.9070185799822</v>
      </c>
      <c r="V8" s="572">
        <f t="shared" ref="V8:V11" si="16">SUM(L8,U8)</f>
        <v>1859.5165001799821</v>
      </c>
      <c r="W8" s="542"/>
      <c r="X8" s="544"/>
      <c r="Y8" s="1062"/>
      <c r="Z8" s="1047"/>
      <c r="AA8" s="1047"/>
      <c r="AB8" s="1047"/>
      <c r="AC8" s="1047"/>
      <c r="AD8" s="1047"/>
      <c r="AE8" s="1047"/>
      <c r="AF8" s="1047"/>
      <c r="AG8" s="1062"/>
      <c r="AH8" s="1062"/>
      <c r="AI8" s="1062"/>
      <c r="AJ8" s="1062"/>
      <c r="AK8" s="1712"/>
      <c r="AL8" s="1712"/>
      <c r="AM8" s="1696" t="s">
        <v>193</v>
      </c>
      <c r="AN8" s="1696"/>
      <c r="AO8" s="1696"/>
      <c r="AP8" s="1696"/>
      <c r="AQ8" s="1696"/>
      <c r="AR8" s="1696" t="s">
        <v>194</v>
      </c>
      <c r="AS8" s="1696"/>
      <c r="AT8" s="1696"/>
      <c r="AU8" s="1696"/>
      <c r="AV8" s="1696"/>
      <c r="AW8" s="1696" t="s">
        <v>48</v>
      </c>
      <c r="AX8" s="1696"/>
      <c r="AY8" s="1696"/>
      <c r="AZ8" s="1696"/>
      <c r="BA8" s="1696"/>
      <c r="BB8" s="1388"/>
      <c r="BC8" s="1062"/>
      <c r="BD8" s="1062"/>
      <c r="BE8" s="1062"/>
      <c r="BF8" s="1062"/>
      <c r="BG8" s="1062"/>
      <c r="BH8" s="1062"/>
    </row>
    <row r="9" spans="1:60" s="545" customFormat="1" ht="18.75" customHeight="1">
      <c r="A9" s="542"/>
      <c r="B9" s="563">
        <v>3</v>
      </c>
      <c r="C9" s="564" t="s">
        <v>88</v>
      </c>
      <c r="D9" s="565"/>
      <c r="E9" s="566"/>
      <c r="F9" s="567">
        <f t="shared" si="0"/>
        <v>25.934426100000003</v>
      </c>
      <c r="G9" s="566">
        <f t="shared" si="1"/>
        <v>7.6004922818985579</v>
      </c>
      <c r="H9" s="567">
        <f t="shared" si="2"/>
        <v>314.98337669999984</v>
      </c>
      <c r="I9" s="566">
        <f t="shared" si="3"/>
        <v>92.310842518882438</v>
      </c>
      <c r="J9" s="942">
        <f>+AP13</f>
        <v>0.30254370000000003</v>
      </c>
      <c r="K9" s="566">
        <f t="shared" si="3"/>
        <v>8.8665199219003843E-2</v>
      </c>
      <c r="L9" s="568">
        <f t="shared" si="6"/>
        <v>341.22034649999983</v>
      </c>
      <c r="M9" s="569">
        <f t="shared" si="7"/>
        <v>0.123379</v>
      </c>
      <c r="N9" s="570">
        <f t="shared" si="8"/>
        <v>7.722254614305645E-3</v>
      </c>
      <c r="O9" s="567">
        <f t="shared" si="9"/>
        <v>0.19598100000000002</v>
      </c>
      <c r="P9" s="570">
        <f t="shared" si="10"/>
        <v>1.2266392024301015E-2</v>
      </c>
      <c r="Q9" s="567">
        <f t="shared" si="11"/>
        <v>304.04872321999909</v>
      </c>
      <c r="R9" s="566">
        <f t="shared" si="12"/>
        <v>19.030318416094943</v>
      </c>
      <c r="S9" s="567">
        <f t="shared" si="13"/>
        <v>1293.3388840099819</v>
      </c>
      <c r="T9" s="566">
        <f t="shared" si="14"/>
        <v>80.949692937266448</v>
      </c>
      <c r="U9" s="571">
        <f t="shared" si="15"/>
        <v>1597.706967229981</v>
      </c>
      <c r="V9" s="572">
        <f t="shared" si="16"/>
        <v>1938.9273137299808</v>
      </c>
      <c r="W9" s="542"/>
      <c r="X9" s="544"/>
      <c r="Y9" s="1062"/>
      <c r="Z9" s="1047"/>
      <c r="AA9" s="1047"/>
      <c r="AB9" s="1047"/>
      <c r="AC9" s="1047"/>
      <c r="AD9" s="1047"/>
      <c r="AE9" s="1047"/>
      <c r="AF9" s="1047"/>
      <c r="AG9" s="1062"/>
      <c r="AH9" s="1062"/>
      <c r="AI9" s="1062"/>
      <c r="AJ9" s="1062"/>
      <c r="AK9" s="1712"/>
      <c r="AL9" s="1712"/>
      <c r="AM9" s="1696" t="s">
        <v>257</v>
      </c>
      <c r="AN9" s="1696"/>
      <c r="AO9" s="1696"/>
      <c r="AP9" s="1696"/>
      <c r="AQ9" s="1696"/>
      <c r="AR9" s="1696" t="s">
        <v>257</v>
      </c>
      <c r="AS9" s="1696"/>
      <c r="AT9" s="1696"/>
      <c r="AU9" s="1696"/>
      <c r="AV9" s="1696"/>
      <c r="AW9" s="1696" t="s">
        <v>257</v>
      </c>
      <c r="AX9" s="1696"/>
      <c r="AY9" s="1696"/>
      <c r="AZ9" s="1696"/>
      <c r="BA9" s="1696"/>
      <c r="BB9" s="1388"/>
      <c r="BC9" s="1062"/>
      <c r="BD9" s="1062"/>
      <c r="BE9" s="1062"/>
      <c r="BF9" s="1062"/>
      <c r="BG9" s="1062"/>
      <c r="BH9" s="1062"/>
    </row>
    <row r="10" spans="1:60" s="545" customFormat="1" ht="18.75" customHeight="1">
      <c r="A10" s="542"/>
      <c r="B10" s="563">
        <v>4</v>
      </c>
      <c r="C10" s="564" t="s">
        <v>89</v>
      </c>
      <c r="D10" s="565"/>
      <c r="E10" s="566"/>
      <c r="F10" s="567">
        <f t="shared" si="0"/>
        <v>24.214055499999997</v>
      </c>
      <c r="G10" s="566">
        <f t="shared" si="1"/>
        <v>7.8870477587555099</v>
      </c>
      <c r="H10" s="567">
        <f t="shared" si="2"/>
        <v>282.54206069999981</v>
      </c>
      <c r="I10" s="566">
        <f t="shared" si="3"/>
        <v>92.030132110587459</v>
      </c>
      <c r="J10" s="942">
        <f>+AP14</f>
        <v>0.2542664</v>
      </c>
      <c r="K10" s="566">
        <f t="shared" si="3"/>
        <v>8.282013065704058E-2</v>
      </c>
      <c r="L10" s="568">
        <f t="shared" si="6"/>
        <v>307.01038259999979</v>
      </c>
      <c r="M10" s="569">
        <f t="shared" si="7"/>
        <v>0.11291900000000001</v>
      </c>
      <c r="N10" s="570">
        <f t="shared" si="8"/>
        <v>7.1643143029420861E-3</v>
      </c>
      <c r="O10" s="567">
        <f t="shared" si="9"/>
        <v>0.23006580000000001</v>
      </c>
      <c r="P10" s="570">
        <f t="shared" si="10"/>
        <v>1.4596867679999057E-2</v>
      </c>
      <c r="Q10" s="567">
        <f t="shared" si="11"/>
        <v>296.9534422799988</v>
      </c>
      <c r="R10" s="566">
        <f t="shared" si="12"/>
        <v>18.840653865465356</v>
      </c>
      <c r="S10" s="567">
        <f t="shared" si="13"/>
        <v>1278.8348707000114</v>
      </c>
      <c r="T10" s="566">
        <f t="shared" si="14"/>
        <v>81.137584952551705</v>
      </c>
      <c r="U10" s="571">
        <f t="shared" si="15"/>
        <v>1576.1312977800103</v>
      </c>
      <c r="V10" s="572">
        <f t="shared" si="16"/>
        <v>1883.14168038001</v>
      </c>
      <c r="W10" s="542"/>
      <c r="X10" s="544"/>
      <c r="Y10" s="1062"/>
      <c r="Z10" s="1047"/>
      <c r="AA10" s="1047"/>
      <c r="AB10" s="1047"/>
      <c r="AC10" s="1047"/>
      <c r="AD10" s="1047"/>
      <c r="AE10" s="1047"/>
      <c r="AF10" s="1047"/>
      <c r="AG10" s="1062"/>
      <c r="AH10" s="1062"/>
      <c r="AI10" s="1062"/>
      <c r="AJ10" s="1062"/>
      <c r="AK10" s="1712"/>
      <c r="AL10" s="1712"/>
      <c r="AM10" s="1389" t="s">
        <v>44</v>
      </c>
      <c r="AN10" s="1389" t="s">
        <v>45</v>
      </c>
      <c r="AO10" s="1389" t="s">
        <v>46</v>
      </c>
      <c r="AP10" s="1389" t="s">
        <v>47</v>
      </c>
      <c r="AQ10" s="1389" t="s">
        <v>48</v>
      </c>
      <c r="AR10" s="1389" t="s">
        <v>44</v>
      </c>
      <c r="AS10" s="1389" t="s">
        <v>45</v>
      </c>
      <c r="AT10" s="1389" t="s">
        <v>46</v>
      </c>
      <c r="AU10" s="1389" t="s">
        <v>47</v>
      </c>
      <c r="AV10" s="1389" t="s">
        <v>48</v>
      </c>
      <c r="AW10" s="1389" t="s">
        <v>44</v>
      </c>
      <c r="AX10" s="1389" t="s">
        <v>45</v>
      </c>
      <c r="AY10" s="1389" t="s">
        <v>46</v>
      </c>
      <c r="AZ10" s="1389" t="s">
        <v>47</v>
      </c>
      <c r="BA10" s="1389" t="s">
        <v>48</v>
      </c>
      <c r="BB10" s="1388"/>
      <c r="BC10" s="1062"/>
      <c r="BD10" s="1062"/>
      <c r="BE10" s="1062"/>
      <c r="BF10" s="1062"/>
      <c r="BG10" s="1062"/>
      <c r="BH10" s="1062"/>
    </row>
    <row r="11" spans="1:60" s="545" customFormat="1" ht="18.75" customHeight="1">
      <c r="A11" s="542"/>
      <c r="B11" s="563">
        <v>5</v>
      </c>
      <c r="C11" s="564" t="s">
        <v>90</v>
      </c>
      <c r="D11" s="565"/>
      <c r="E11" s="566"/>
      <c r="F11" s="567">
        <f t="shared" si="0"/>
        <v>25.811830599999997</v>
      </c>
      <c r="G11" s="566">
        <f t="shared" si="1"/>
        <v>7.7672991013299946</v>
      </c>
      <c r="H11" s="567">
        <f t="shared" si="2"/>
        <v>306.13238669999993</v>
      </c>
      <c r="I11" s="566">
        <f t="shared" si="3"/>
        <v>92.121393827174586</v>
      </c>
      <c r="J11" s="942">
        <f>+AP15</f>
        <v>0.36988910000000003</v>
      </c>
      <c r="K11" s="566">
        <f t="shared" si="3"/>
        <v>0.11130707149541579</v>
      </c>
      <c r="L11" s="568">
        <f t="shared" si="6"/>
        <v>332.31410639999996</v>
      </c>
      <c r="M11" s="569">
        <f t="shared" si="7"/>
        <v>0.14451</v>
      </c>
      <c r="N11" s="570">
        <f t="shared" si="8"/>
        <v>9.4114553144725912E-3</v>
      </c>
      <c r="O11" s="567">
        <f t="shared" si="9"/>
        <v>0.25810300000000003</v>
      </c>
      <c r="P11" s="570">
        <f t="shared" si="10"/>
        <v>1.6809389322754959E-2</v>
      </c>
      <c r="Q11" s="567">
        <f t="shared" si="11"/>
        <v>286.25212876000006</v>
      </c>
      <c r="R11" s="566">
        <f t="shared" si="12"/>
        <v>18.642648387636807</v>
      </c>
      <c r="S11" s="567">
        <f t="shared" si="13"/>
        <v>1248.8144834700006</v>
      </c>
      <c r="T11" s="566">
        <f t="shared" si="14"/>
        <v>81.331130767725966</v>
      </c>
      <c r="U11" s="571">
        <f t="shared" si="15"/>
        <v>1535.4692252300006</v>
      </c>
      <c r="V11" s="572">
        <f t="shared" si="16"/>
        <v>1867.7833316300005</v>
      </c>
      <c r="W11" s="542"/>
      <c r="X11" s="544"/>
      <c r="Y11" s="1062"/>
      <c r="Z11" s="1047"/>
      <c r="AA11" s="1047"/>
      <c r="AB11" s="1047"/>
      <c r="AC11" s="1047"/>
      <c r="AD11" s="1047"/>
      <c r="AE11" s="1047"/>
      <c r="AF11" s="1047"/>
      <c r="AG11" s="1062"/>
      <c r="AH11" s="1062"/>
      <c r="AI11" s="1062"/>
      <c r="AJ11" s="1062"/>
      <c r="AK11" s="1697" t="s">
        <v>258</v>
      </c>
      <c r="AL11" s="1390" t="s">
        <v>299</v>
      </c>
      <c r="AM11" s="1453"/>
      <c r="AN11" s="1442">
        <v>27.070485599999998</v>
      </c>
      <c r="AO11" s="1442">
        <v>310.45876370000013</v>
      </c>
      <c r="AP11" s="1442">
        <v>0.26674809999999999</v>
      </c>
      <c r="AQ11" s="1443">
        <v>337.79599739999941</v>
      </c>
      <c r="AR11" s="1442">
        <v>0.113138</v>
      </c>
      <c r="AS11" s="1442">
        <v>0.25288170000000004</v>
      </c>
      <c r="AT11" s="1442">
        <v>305.57974579999853</v>
      </c>
      <c r="AU11" s="1442">
        <v>1274.6383306399939</v>
      </c>
      <c r="AV11" s="1443">
        <v>1580.5840961400249</v>
      </c>
      <c r="AW11" s="1442">
        <v>0.113138</v>
      </c>
      <c r="AX11" s="1442">
        <v>27.323367299999994</v>
      </c>
      <c r="AY11" s="1442">
        <v>616.03850950000083</v>
      </c>
      <c r="AZ11" s="1442">
        <v>1274.9050787400174</v>
      </c>
      <c r="BA11" s="1443">
        <v>1918.3800935399515</v>
      </c>
      <c r="BB11" s="1388"/>
      <c r="BC11" s="1062"/>
      <c r="BD11" s="1062"/>
      <c r="BE11" s="1062"/>
      <c r="BF11" s="1062"/>
      <c r="BG11" s="1062"/>
      <c r="BH11" s="1062"/>
    </row>
    <row r="12" spans="1:60" s="545" customFormat="1" ht="18.75" customHeight="1">
      <c r="A12" s="542"/>
      <c r="B12" s="573">
        <v>6</v>
      </c>
      <c r="C12" s="574" t="s">
        <v>91</v>
      </c>
      <c r="D12" s="575"/>
      <c r="E12" s="576"/>
      <c r="F12" s="577">
        <f t="shared" si="0"/>
        <v>25.899116299999996</v>
      </c>
      <c r="G12" s="576">
        <f t="shared" si="1"/>
        <v>8.1703688102241774</v>
      </c>
      <c r="H12" s="577">
        <f t="shared" si="2"/>
        <v>290.73745100000008</v>
      </c>
      <c r="I12" s="576">
        <f t="shared" si="3"/>
        <v>91.718658432159742</v>
      </c>
      <c r="J12" s="943">
        <f>+AP16</f>
        <v>0.35177069999999999</v>
      </c>
      <c r="K12" s="576">
        <f t="shared" si="3"/>
        <v>0.11097275761608616</v>
      </c>
      <c r="L12" s="578">
        <f t="shared" si="6"/>
        <v>316.98833800000006</v>
      </c>
      <c r="M12" s="579">
        <f t="shared" si="7"/>
        <v>0.15276500000000001</v>
      </c>
      <c r="N12" s="580">
        <f t="shared" si="8"/>
        <v>1.015486504851606E-2</v>
      </c>
      <c r="O12" s="577">
        <f t="shared" si="9"/>
        <v>0.25391980000000003</v>
      </c>
      <c r="P12" s="580">
        <f t="shared" si="10"/>
        <v>1.6879005676340705E-2</v>
      </c>
      <c r="Q12" s="577">
        <f t="shared" si="11"/>
        <v>282.96893966000084</v>
      </c>
      <c r="R12" s="576">
        <f t="shared" si="12"/>
        <v>18.810011423879764</v>
      </c>
      <c r="S12" s="577">
        <f t="shared" si="13"/>
        <v>1220.9772081000312</v>
      </c>
      <c r="T12" s="576">
        <f t="shared" si="14"/>
        <v>81.162954705395379</v>
      </c>
      <c r="U12" s="581">
        <f t="shared" si="15"/>
        <v>1504.3528325600321</v>
      </c>
      <c r="V12" s="582">
        <f>SUM(L12,U12)</f>
        <v>1821.3411705600322</v>
      </c>
      <c r="W12" s="542"/>
      <c r="X12" s="544"/>
      <c r="Y12" s="1062"/>
      <c r="Z12" s="1047"/>
      <c r="AA12" s="1047"/>
      <c r="AB12" s="1047"/>
      <c r="AC12" s="1047"/>
      <c r="AD12" s="1047"/>
      <c r="AE12" s="1047"/>
      <c r="AF12" s="1047"/>
      <c r="AG12" s="1062"/>
      <c r="AH12" s="1062"/>
      <c r="AI12" s="1062"/>
      <c r="AJ12" s="1062"/>
      <c r="AK12" s="1694"/>
      <c r="AL12" s="1391" t="s">
        <v>300</v>
      </c>
      <c r="AM12" s="1454"/>
      <c r="AN12" s="1445">
        <v>24.694528099999999</v>
      </c>
      <c r="AO12" s="1445">
        <v>287.64812970000003</v>
      </c>
      <c r="AP12" s="1445">
        <v>0.2668238</v>
      </c>
      <c r="AQ12" s="1446">
        <v>312.60948160000021</v>
      </c>
      <c r="AR12" s="1445">
        <v>0.103423</v>
      </c>
      <c r="AS12" s="1445">
        <v>0.19641450000000002</v>
      </c>
      <c r="AT12" s="1445">
        <v>303.82697001999912</v>
      </c>
      <c r="AU12" s="1445">
        <v>1242.780211059983</v>
      </c>
      <c r="AV12" s="1446">
        <v>1546.9070185799858</v>
      </c>
      <c r="AW12" s="1445">
        <v>0.103423</v>
      </c>
      <c r="AX12" s="1445">
        <v>24.890942600000002</v>
      </c>
      <c r="AY12" s="1445">
        <v>591.47509972000114</v>
      </c>
      <c r="AZ12" s="1445">
        <v>1243.0470348599799</v>
      </c>
      <c r="BA12" s="1446">
        <v>1859.5165001799699</v>
      </c>
      <c r="BB12" s="1388"/>
      <c r="BC12" s="1062"/>
      <c r="BD12" s="1062"/>
      <c r="BE12" s="1062"/>
      <c r="BF12" s="1062"/>
      <c r="BG12" s="1062"/>
      <c r="BH12" s="1062"/>
    </row>
    <row r="13" spans="1:60" s="545" customFormat="1" ht="18.75" customHeight="1">
      <c r="A13" s="542"/>
      <c r="B13" s="583"/>
      <c r="C13" s="584" t="s">
        <v>92</v>
      </c>
      <c r="D13" s="585"/>
      <c r="E13" s="586"/>
      <c r="F13" s="587">
        <f>SUM(F7:F12)</f>
        <v>153.62444219999998</v>
      </c>
      <c r="G13" s="586">
        <f t="shared" si="1"/>
        <v>7.8865133664675309</v>
      </c>
      <c r="H13" s="588">
        <f>SUM(H7:H12)</f>
        <v>1792.5021684999997</v>
      </c>
      <c r="I13" s="586">
        <f t="shared" si="3"/>
        <v>92.020463077699503</v>
      </c>
      <c r="J13" s="588">
        <f>SUM(J7:J12)</f>
        <v>1.8120417999999998</v>
      </c>
      <c r="K13" s="586">
        <f>(J13/$L13)*100</f>
        <v>9.3023555832952493E-2</v>
      </c>
      <c r="L13" s="589">
        <f>SUM(L7:L12)</f>
        <v>1947.9386524999998</v>
      </c>
      <c r="M13" s="590">
        <f>SUM(M7:M12)</f>
        <v>0.75013400000000008</v>
      </c>
      <c r="N13" s="591">
        <f t="shared" si="8"/>
        <v>8.0304232836541471E-3</v>
      </c>
      <c r="O13" s="592">
        <f>SUM(O7:O12)</f>
        <v>1.3873658</v>
      </c>
      <c r="P13" s="591">
        <f t="shared" si="10"/>
        <v>1.4852192572614305E-2</v>
      </c>
      <c r="Q13" s="592">
        <f>SUM(Q7:Q12)</f>
        <v>1779.6299497399964</v>
      </c>
      <c r="R13" s="586">
        <f t="shared" si="12"/>
        <v>19.051505177315416</v>
      </c>
      <c r="S13" s="592">
        <f>SUM(S7:S12)</f>
        <v>7559.3839879800016</v>
      </c>
      <c r="T13" s="586">
        <f t="shared" si="14"/>
        <v>80.925612206828291</v>
      </c>
      <c r="U13" s="593">
        <f>SUM(U7:U12)</f>
        <v>9341.1514375200004</v>
      </c>
      <c r="V13" s="594">
        <f>SUM(V7:V12)</f>
        <v>11289.090090019998</v>
      </c>
      <c r="W13" s="542"/>
      <c r="X13" s="544"/>
      <c r="Y13" s="1062"/>
      <c r="Z13" s="1047"/>
      <c r="AA13" s="1047"/>
      <c r="AB13" s="1047"/>
      <c r="AC13" s="1047"/>
      <c r="AD13" s="1047"/>
      <c r="AE13" s="1047"/>
      <c r="AF13" s="1047"/>
      <c r="AG13" s="1062"/>
      <c r="AH13" s="1062"/>
      <c r="AI13" s="1062"/>
      <c r="AJ13" s="1062"/>
      <c r="AK13" s="1694"/>
      <c r="AL13" s="1391" t="s">
        <v>301</v>
      </c>
      <c r="AM13" s="1454"/>
      <c r="AN13" s="1445">
        <v>25.934426100000003</v>
      </c>
      <c r="AO13" s="1445">
        <v>314.98337669999984</v>
      </c>
      <c r="AP13" s="1445">
        <v>0.30254370000000003</v>
      </c>
      <c r="AQ13" s="1446">
        <v>341.22034649999983</v>
      </c>
      <c r="AR13" s="1445">
        <v>0.123379</v>
      </c>
      <c r="AS13" s="1445">
        <v>0.19598100000000002</v>
      </c>
      <c r="AT13" s="1445">
        <v>304.04872321999909</v>
      </c>
      <c r="AU13" s="1445">
        <v>1293.3388840099819</v>
      </c>
      <c r="AV13" s="1446">
        <v>1597.7069672300097</v>
      </c>
      <c r="AW13" s="1445">
        <v>0.123379</v>
      </c>
      <c r="AX13" s="1445">
        <v>26.130407100000003</v>
      </c>
      <c r="AY13" s="1445">
        <v>619.03209992000188</v>
      </c>
      <c r="AZ13" s="1445">
        <v>1293.6414277099902</v>
      </c>
      <c r="BA13" s="1446">
        <v>1938.9273137300017</v>
      </c>
      <c r="BB13" s="1388"/>
      <c r="BC13" s="1062"/>
      <c r="BD13" s="1062"/>
      <c r="BE13" s="1062"/>
      <c r="BF13" s="1062"/>
      <c r="BG13" s="1062"/>
      <c r="BH13" s="1062"/>
    </row>
    <row r="14" spans="1:60" s="545" customFormat="1" ht="18.75" customHeight="1">
      <c r="A14" s="542"/>
      <c r="B14" s="530"/>
      <c r="C14" s="595"/>
      <c r="D14" s="596"/>
      <c r="E14" s="597"/>
      <c r="F14" s="598"/>
      <c r="G14" s="597"/>
      <c r="H14" s="598"/>
      <c r="I14" s="597"/>
      <c r="J14" s="599"/>
      <c r="K14" s="597"/>
      <c r="L14" s="600"/>
      <c r="M14" s="596"/>
      <c r="N14" s="601"/>
      <c r="O14" s="601"/>
      <c r="P14" s="1232"/>
      <c r="Q14" s="602"/>
      <c r="R14" s="597"/>
      <c r="S14" s="602"/>
      <c r="T14" s="597"/>
      <c r="U14" s="603"/>
      <c r="V14" s="604"/>
      <c r="W14" s="542"/>
      <c r="X14" s="544"/>
      <c r="Y14" s="1062"/>
      <c r="Z14" s="1047"/>
      <c r="AA14" s="1047"/>
      <c r="AB14" s="1047"/>
      <c r="AC14" s="1047"/>
      <c r="AD14" s="1047"/>
      <c r="AE14" s="1047"/>
      <c r="AF14" s="1047"/>
      <c r="AG14" s="1062"/>
      <c r="AH14" s="1062"/>
      <c r="AI14" s="1062"/>
      <c r="AJ14" s="1062"/>
      <c r="AK14" s="1694"/>
      <c r="AL14" s="1391" t="s">
        <v>302</v>
      </c>
      <c r="AM14" s="1454"/>
      <c r="AN14" s="1445">
        <v>24.214055499999997</v>
      </c>
      <c r="AO14" s="1445">
        <v>282.54206069999981</v>
      </c>
      <c r="AP14" s="1445">
        <v>0.2542664</v>
      </c>
      <c r="AQ14" s="1446">
        <v>307.0103825999999</v>
      </c>
      <c r="AR14" s="1445">
        <v>0.11291900000000001</v>
      </c>
      <c r="AS14" s="1445">
        <v>0.23006580000000001</v>
      </c>
      <c r="AT14" s="1445">
        <v>296.9534422799988</v>
      </c>
      <c r="AU14" s="1445">
        <v>1278.8348707000114</v>
      </c>
      <c r="AV14" s="1446">
        <v>1576.1312977800164</v>
      </c>
      <c r="AW14" s="1445">
        <v>0.11291900000000001</v>
      </c>
      <c r="AX14" s="1445">
        <v>24.444121299999999</v>
      </c>
      <c r="AY14" s="1445">
        <v>579.49550298000258</v>
      </c>
      <c r="AZ14" s="1445">
        <v>1279.0891371000109</v>
      </c>
      <c r="BA14" s="1446">
        <v>1883.1416803800578</v>
      </c>
      <c r="BB14" s="1388"/>
      <c r="BC14" s="1062"/>
      <c r="BD14" s="1062"/>
      <c r="BE14" s="1062"/>
      <c r="BF14" s="1062"/>
      <c r="BG14" s="1062"/>
      <c r="BH14" s="1062"/>
    </row>
    <row r="15" spans="1:60" s="545" customFormat="1" ht="18.75" customHeight="1">
      <c r="A15" s="542"/>
      <c r="B15" s="605">
        <v>7</v>
      </c>
      <c r="C15" s="606" t="s">
        <v>93</v>
      </c>
      <c r="D15" s="607"/>
      <c r="E15" s="608"/>
      <c r="F15" s="609">
        <f t="shared" ref="F15:F20" si="17">+AN17</f>
        <v>26.886686400000006</v>
      </c>
      <c r="G15" s="608">
        <f t="shared" ref="G15:G21" si="18">(F15/$L15)*100</f>
        <v>8.4508355063733056</v>
      </c>
      <c r="H15" s="609">
        <f t="shared" ref="H15:H20" si="19">+AO17</f>
        <v>290.9332402</v>
      </c>
      <c r="I15" s="608">
        <f t="shared" ref="I15:K21" si="20">(H15/$L15)*100</f>
        <v>91.444104330624882</v>
      </c>
      <c r="J15" s="944">
        <f t="shared" ref="J15:J20" si="21">+AP17</f>
        <v>0.33425329999999998</v>
      </c>
      <c r="K15" s="608">
        <f t="shared" si="20"/>
        <v>0.10506016300180626</v>
      </c>
      <c r="L15" s="610">
        <f t="shared" ref="L15:L20" si="22">SUM(D15,F15,H15,J15)</f>
        <v>318.15417990000003</v>
      </c>
      <c r="M15" s="610">
        <f t="shared" ref="M15:M20" si="23">+AR17</f>
        <v>0.163248</v>
      </c>
      <c r="N15" s="611">
        <f t="shared" ref="N15:N21" si="24">(M15/$U15)*100</f>
        <v>1.0838470822065311E-2</v>
      </c>
      <c r="O15" s="609">
        <f t="shared" ref="O15:O20" si="25">+AS17</f>
        <v>0.28681830000000003</v>
      </c>
      <c r="P15" s="611">
        <f t="shared" ref="P15:P21" si="26">(O15/$U15)*100</f>
        <v>1.9042633145792753E-2</v>
      </c>
      <c r="Q15" s="609">
        <f t="shared" ref="Q15:Q20" si="27">+AT17</f>
        <v>276.98636327999799</v>
      </c>
      <c r="R15" s="608">
        <f t="shared" ref="R15:R21" si="28">(Q15/$U15)*100</f>
        <v>18.389864601834269</v>
      </c>
      <c r="S15" s="609">
        <f t="shared" ref="S15:S20" si="29">+AU17</f>
        <v>1228.7539055699976</v>
      </c>
      <c r="T15" s="608">
        <f t="shared" ref="T15:T21" si="30">(S15/$U15)*100</f>
        <v>81.580254294197871</v>
      </c>
      <c r="U15" s="612">
        <f t="shared" ref="U15:U20" si="31">SUM(M15,O15,Q15,S15)</f>
        <v>1506.1903351499957</v>
      </c>
      <c r="V15" s="613">
        <f t="shared" ref="V15:V19" si="32">SUM(L15,U15)</f>
        <v>1824.3445150499956</v>
      </c>
      <c r="W15" s="542"/>
      <c r="X15" s="544"/>
      <c r="Y15" s="1062"/>
      <c r="Z15" s="1047"/>
      <c r="AA15" s="1047"/>
      <c r="AB15" s="1047"/>
      <c r="AC15" s="1047"/>
      <c r="AD15" s="1047"/>
      <c r="AE15" s="1047"/>
      <c r="AF15" s="1047"/>
      <c r="AG15" s="1062"/>
      <c r="AH15" s="1062"/>
      <c r="AI15" s="1062"/>
      <c r="AJ15" s="1062"/>
      <c r="AK15" s="1694"/>
      <c r="AL15" s="1391" t="s">
        <v>303</v>
      </c>
      <c r="AM15" s="1454"/>
      <c r="AN15" s="1445">
        <v>25.811830599999997</v>
      </c>
      <c r="AO15" s="1445">
        <v>306.13238669999993</v>
      </c>
      <c r="AP15" s="1445">
        <v>0.36988910000000003</v>
      </c>
      <c r="AQ15" s="1446">
        <v>332.31410640000058</v>
      </c>
      <c r="AR15" s="1445">
        <v>0.14451</v>
      </c>
      <c r="AS15" s="1445">
        <v>0.25810300000000003</v>
      </c>
      <c r="AT15" s="1445">
        <v>286.25212876000006</v>
      </c>
      <c r="AU15" s="1445">
        <v>1248.8144834700006</v>
      </c>
      <c r="AV15" s="1446">
        <v>1535.4692252299828</v>
      </c>
      <c r="AW15" s="1445">
        <v>0.14451</v>
      </c>
      <c r="AX15" s="1445">
        <v>26.069933599999995</v>
      </c>
      <c r="AY15" s="1445">
        <v>592.38451545999737</v>
      </c>
      <c r="AZ15" s="1445">
        <v>1249.1843725699873</v>
      </c>
      <c r="BA15" s="1446">
        <v>1867.7833316299909</v>
      </c>
      <c r="BB15" s="1388"/>
      <c r="BC15" s="1062"/>
      <c r="BD15" s="1062"/>
      <c r="BE15" s="1062"/>
      <c r="BF15" s="1062"/>
      <c r="BG15" s="1062"/>
      <c r="BH15" s="1062"/>
    </row>
    <row r="16" spans="1:60" s="545" customFormat="1" ht="18.75" customHeight="1">
      <c r="A16" s="542"/>
      <c r="B16" s="563">
        <v>8</v>
      </c>
      <c r="C16" s="564" t="s">
        <v>94</v>
      </c>
      <c r="D16" s="565"/>
      <c r="E16" s="566"/>
      <c r="F16" s="567">
        <f t="shared" si="17"/>
        <v>27.205201200000001</v>
      </c>
      <c r="G16" s="566">
        <f t="shared" si="18"/>
        <v>8.2594919443162897</v>
      </c>
      <c r="H16" s="567">
        <f t="shared" si="19"/>
        <v>301.87390270000003</v>
      </c>
      <c r="I16" s="566">
        <f t="shared" si="20"/>
        <v>91.648837632929173</v>
      </c>
      <c r="J16" s="945">
        <f t="shared" si="21"/>
        <v>0.30194500000000002</v>
      </c>
      <c r="K16" s="566">
        <f t="shared" si="20"/>
        <v>9.1670422754549688E-2</v>
      </c>
      <c r="L16" s="614">
        <f t="shared" si="22"/>
        <v>329.3810489</v>
      </c>
      <c r="M16" s="614">
        <f t="shared" si="23"/>
        <v>0.17172799999999999</v>
      </c>
      <c r="N16" s="570">
        <f t="shared" si="24"/>
        <v>1.1322396480443829E-2</v>
      </c>
      <c r="O16" s="567">
        <f t="shared" si="25"/>
        <v>0.27774269999999995</v>
      </c>
      <c r="P16" s="570">
        <f t="shared" si="26"/>
        <v>1.8312173722101029E-2</v>
      </c>
      <c r="Q16" s="567">
        <f t="shared" si="27"/>
        <v>279.60926419999993</v>
      </c>
      <c r="R16" s="566">
        <f t="shared" si="28"/>
        <v>18.435240315368304</v>
      </c>
      <c r="S16" s="567">
        <f t="shared" si="29"/>
        <v>1236.6519746799952</v>
      </c>
      <c r="T16" s="566">
        <f t="shared" si="30"/>
        <v>81.53512511442915</v>
      </c>
      <c r="U16" s="571">
        <f t="shared" si="31"/>
        <v>1516.7107095799952</v>
      </c>
      <c r="V16" s="572">
        <f t="shared" si="32"/>
        <v>1846.0917584799952</v>
      </c>
      <c r="W16" s="542"/>
      <c r="X16" s="544"/>
      <c r="Y16" s="1062"/>
      <c r="Z16" s="1047"/>
      <c r="AA16" s="1047"/>
      <c r="AB16" s="1047"/>
      <c r="AC16" s="1047"/>
      <c r="AD16" s="1047"/>
      <c r="AE16" s="1047"/>
      <c r="AF16" s="1047"/>
      <c r="AG16" s="1062"/>
      <c r="AH16" s="1062"/>
      <c r="AI16" s="1062"/>
      <c r="AJ16" s="1062"/>
      <c r="AK16" s="1694"/>
      <c r="AL16" s="1391" t="s">
        <v>304</v>
      </c>
      <c r="AM16" s="1454"/>
      <c r="AN16" s="1445">
        <v>25.899116299999996</v>
      </c>
      <c r="AO16" s="1445">
        <v>290.73745100000008</v>
      </c>
      <c r="AP16" s="1445">
        <v>0.35177069999999999</v>
      </c>
      <c r="AQ16" s="1446">
        <v>316.98833799999989</v>
      </c>
      <c r="AR16" s="1445">
        <v>0.15276500000000001</v>
      </c>
      <c r="AS16" s="1445">
        <v>0.25391980000000003</v>
      </c>
      <c r="AT16" s="1445">
        <v>282.96893966000084</v>
      </c>
      <c r="AU16" s="1445">
        <v>1220.9772081000312</v>
      </c>
      <c r="AV16" s="1446">
        <v>1504.3528325599884</v>
      </c>
      <c r="AW16" s="1445">
        <v>0.15276500000000001</v>
      </c>
      <c r="AX16" s="1445">
        <v>26.153036100000005</v>
      </c>
      <c r="AY16" s="1445">
        <v>573.70639065999785</v>
      </c>
      <c r="AZ16" s="1445">
        <v>1221.3289788000106</v>
      </c>
      <c r="BA16" s="1446">
        <v>1821.3411705599865</v>
      </c>
      <c r="BB16" s="1388"/>
      <c r="BC16" s="1062"/>
      <c r="BD16" s="1062"/>
      <c r="BE16" s="1062"/>
      <c r="BF16" s="1062"/>
      <c r="BG16" s="1062"/>
      <c r="BH16" s="1062"/>
    </row>
    <row r="17" spans="1:60" s="545" customFormat="1" ht="18.75" customHeight="1">
      <c r="A17" s="542"/>
      <c r="B17" s="563">
        <v>9</v>
      </c>
      <c r="C17" s="564" t="s">
        <v>95</v>
      </c>
      <c r="D17" s="565"/>
      <c r="E17" s="566"/>
      <c r="F17" s="567">
        <f t="shared" si="17"/>
        <v>26.408068300000004</v>
      </c>
      <c r="G17" s="566">
        <f t="shared" si="18"/>
        <v>7.984207673527405</v>
      </c>
      <c r="H17" s="567">
        <f t="shared" si="19"/>
        <v>303.94989480000027</v>
      </c>
      <c r="I17" s="566">
        <f t="shared" si="20"/>
        <v>91.896122611512979</v>
      </c>
      <c r="J17" s="945">
        <f t="shared" si="21"/>
        <v>0.3958121</v>
      </c>
      <c r="K17" s="566">
        <f t="shared" si="20"/>
        <v>0.11966971495961315</v>
      </c>
      <c r="L17" s="614">
        <f t="shared" si="22"/>
        <v>330.75377520000029</v>
      </c>
      <c r="M17" s="614">
        <f t="shared" si="23"/>
        <v>0.17153099999999999</v>
      </c>
      <c r="N17" s="570">
        <f t="shared" si="24"/>
        <v>1.1059681121445843E-2</v>
      </c>
      <c r="O17" s="567">
        <f t="shared" si="25"/>
        <v>0.20070870000000002</v>
      </c>
      <c r="P17" s="570">
        <f t="shared" si="26"/>
        <v>1.2940950733686257E-2</v>
      </c>
      <c r="Q17" s="567">
        <f t="shared" si="27"/>
        <v>292.41343112999846</v>
      </c>
      <c r="R17" s="566">
        <f t="shared" si="28"/>
        <v>18.853730835392135</v>
      </c>
      <c r="S17" s="567">
        <f t="shared" si="29"/>
        <v>1258.1722466400088</v>
      </c>
      <c r="T17" s="566">
        <f t="shared" si="30"/>
        <v>81.122268532752727</v>
      </c>
      <c r="U17" s="571">
        <f t="shared" si="31"/>
        <v>1550.9579174700073</v>
      </c>
      <c r="V17" s="572">
        <f t="shared" si="32"/>
        <v>1881.7116926700076</v>
      </c>
      <c r="W17" s="542"/>
      <c r="X17" s="544"/>
      <c r="Y17" s="1062"/>
      <c r="Z17" s="1047"/>
      <c r="AA17" s="1047"/>
      <c r="AB17" s="1047"/>
      <c r="AC17" s="1047"/>
      <c r="AD17" s="1047"/>
      <c r="AE17" s="1047"/>
      <c r="AF17" s="1047"/>
      <c r="AG17" s="1062"/>
      <c r="AH17" s="1062"/>
      <c r="AI17" s="1062"/>
      <c r="AJ17" s="1062"/>
      <c r="AK17" s="1694"/>
      <c r="AL17" s="1391" t="s">
        <v>305</v>
      </c>
      <c r="AM17" s="1454"/>
      <c r="AN17" s="1445">
        <v>26.886686400000006</v>
      </c>
      <c r="AO17" s="1445">
        <v>290.9332402</v>
      </c>
      <c r="AP17" s="1445">
        <v>0.33425329999999998</v>
      </c>
      <c r="AQ17" s="1446">
        <v>318.15417989999986</v>
      </c>
      <c r="AR17" s="1445">
        <v>0.163248</v>
      </c>
      <c r="AS17" s="1445">
        <v>0.28681830000000003</v>
      </c>
      <c r="AT17" s="1445">
        <v>276.98636327999799</v>
      </c>
      <c r="AU17" s="1445">
        <v>1228.7539055699976</v>
      </c>
      <c r="AV17" s="1446">
        <v>1506.1903351499891</v>
      </c>
      <c r="AW17" s="1445">
        <v>0.163248</v>
      </c>
      <c r="AX17" s="1445">
        <v>27.173504699999999</v>
      </c>
      <c r="AY17" s="1445">
        <v>567.9196034799985</v>
      </c>
      <c r="AZ17" s="1445">
        <v>1229.0881588700231</v>
      </c>
      <c r="BA17" s="1446">
        <v>1824.3445150499795</v>
      </c>
      <c r="BB17" s="1388"/>
      <c r="BC17" s="1062"/>
      <c r="BD17" s="1062"/>
      <c r="BE17" s="1062"/>
      <c r="BF17" s="1062"/>
      <c r="BG17" s="1062"/>
      <c r="BH17" s="1062"/>
    </row>
    <row r="18" spans="1:60" s="545" customFormat="1" ht="18.75" customHeight="1">
      <c r="A18" s="542"/>
      <c r="B18" s="563">
        <v>10</v>
      </c>
      <c r="C18" s="564" t="s">
        <v>96</v>
      </c>
      <c r="D18" s="565"/>
      <c r="E18" s="566"/>
      <c r="F18" s="567">
        <f t="shared" si="17"/>
        <v>25.139942499999997</v>
      </c>
      <c r="G18" s="566">
        <f t="shared" si="18"/>
        <v>7.2988420874424778</v>
      </c>
      <c r="H18" s="567">
        <f t="shared" si="19"/>
        <v>318.86089350000037</v>
      </c>
      <c r="I18" s="566">
        <f t="shared" si="20"/>
        <v>92.574408613596347</v>
      </c>
      <c r="J18" s="945">
        <f t="shared" si="21"/>
        <v>0.43657199999999996</v>
      </c>
      <c r="K18" s="566">
        <f t="shared" si="20"/>
        <v>0.12674929896116263</v>
      </c>
      <c r="L18" s="614">
        <f t="shared" si="22"/>
        <v>344.4374080000004</v>
      </c>
      <c r="M18" s="614">
        <f t="shared" si="23"/>
        <v>0.17386299999999999</v>
      </c>
      <c r="N18" s="570">
        <f t="shared" si="24"/>
        <v>1.1136716780174877E-2</v>
      </c>
      <c r="O18" s="567">
        <f t="shared" si="25"/>
        <v>0.24353050000000001</v>
      </c>
      <c r="P18" s="570">
        <f t="shared" si="26"/>
        <v>1.5599237364099194E-2</v>
      </c>
      <c r="Q18" s="567">
        <f t="shared" si="27"/>
        <v>293.18085001999998</v>
      </c>
      <c r="R18" s="566">
        <f t="shared" si="28"/>
        <v>18.779568350043814</v>
      </c>
      <c r="S18" s="567">
        <f t="shared" si="29"/>
        <v>1267.5710259500086</v>
      </c>
      <c r="T18" s="566">
        <f t="shared" si="30"/>
        <v>81.193695695811911</v>
      </c>
      <c r="U18" s="571">
        <f t="shared" si="31"/>
        <v>1561.1692694700087</v>
      </c>
      <c r="V18" s="572">
        <f t="shared" si="32"/>
        <v>1905.6066774700091</v>
      </c>
      <c r="W18" s="542"/>
      <c r="X18" s="544"/>
      <c r="Y18" s="1062"/>
      <c r="Z18" s="1047"/>
      <c r="AA18" s="1047"/>
      <c r="AB18" s="1047"/>
      <c r="AC18" s="1047"/>
      <c r="AD18" s="1047"/>
      <c r="AE18" s="1047"/>
      <c r="AF18" s="1047"/>
      <c r="AG18" s="1062"/>
      <c r="AH18" s="1062"/>
      <c r="AI18" s="1062"/>
      <c r="AJ18" s="1062"/>
      <c r="AK18" s="1694"/>
      <c r="AL18" s="1391" t="s">
        <v>306</v>
      </c>
      <c r="AM18" s="1454"/>
      <c r="AN18" s="1445">
        <v>27.205201200000001</v>
      </c>
      <c r="AO18" s="1445">
        <v>301.87390270000003</v>
      </c>
      <c r="AP18" s="1445">
        <v>0.30194500000000002</v>
      </c>
      <c r="AQ18" s="1446">
        <v>329.38104889999971</v>
      </c>
      <c r="AR18" s="1445">
        <v>0.17172799999999999</v>
      </c>
      <c r="AS18" s="1445">
        <v>0.27774269999999995</v>
      </c>
      <c r="AT18" s="1445">
        <v>279.60926419999993</v>
      </c>
      <c r="AU18" s="1445">
        <v>1236.6519746799952</v>
      </c>
      <c r="AV18" s="1446">
        <v>1516.7107095800295</v>
      </c>
      <c r="AW18" s="1445">
        <v>0.17172799999999999</v>
      </c>
      <c r="AX18" s="1445">
        <v>27.482943900000006</v>
      </c>
      <c r="AY18" s="1445">
        <v>581.48316690000343</v>
      </c>
      <c r="AZ18" s="1445">
        <v>1236.953919679986</v>
      </c>
      <c r="BA18" s="1446">
        <v>1846.0917584800243</v>
      </c>
      <c r="BB18" s="1388"/>
      <c r="BC18" s="1062"/>
      <c r="BD18" s="1062"/>
      <c r="BE18" s="1062"/>
      <c r="BF18" s="1062"/>
      <c r="BG18" s="1062"/>
      <c r="BH18" s="1062"/>
    </row>
    <row r="19" spans="1:60" s="545" customFormat="1" ht="18.75" customHeight="1">
      <c r="A19" s="542"/>
      <c r="B19" s="563">
        <v>11</v>
      </c>
      <c r="C19" s="564" t="s">
        <v>97</v>
      </c>
      <c r="D19" s="565"/>
      <c r="E19" s="566"/>
      <c r="F19" s="567">
        <f t="shared" si="17"/>
        <v>27.322143099999998</v>
      </c>
      <c r="G19" s="566">
        <f t="shared" si="18"/>
        <v>7.5101210011950332</v>
      </c>
      <c r="H19" s="567">
        <f t="shared" si="19"/>
        <v>336.05253130000028</v>
      </c>
      <c r="I19" s="566">
        <f t="shared" si="20"/>
        <v>92.37178663414889</v>
      </c>
      <c r="J19" s="945">
        <f t="shared" si="21"/>
        <v>0.42962510000000004</v>
      </c>
      <c r="K19" s="566">
        <f t="shared" si="20"/>
        <v>0.11809236465606962</v>
      </c>
      <c r="L19" s="614">
        <f t="shared" si="22"/>
        <v>363.8042995000003</v>
      </c>
      <c r="M19" s="614">
        <f t="shared" si="23"/>
        <v>0.15404999999999999</v>
      </c>
      <c r="N19" s="570">
        <f t="shared" si="24"/>
        <v>9.8759165315215249E-3</v>
      </c>
      <c r="O19" s="567">
        <f t="shared" si="25"/>
        <v>0.20888619999999999</v>
      </c>
      <c r="P19" s="570">
        <f t="shared" si="26"/>
        <v>1.339138380906661E-2</v>
      </c>
      <c r="Q19" s="567">
        <f t="shared" si="27"/>
        <v>294.52598668000053</v>
      </c>
      <c r="R19" s="566">
        <f t="shared" si="28"/>
        <v>18.881623244503121</v>
      </c>
      <c r="S19" s="567">
        <f t="shared" si="29"/>
        <v>1264.9663017800078</v>
      </c>
      <c r="T19" s="566">
        <f t="shared" si="30"/>
        <v>81.09510945515629</v>
      </c>
      <c r="U19" s="571">
        <f t="shared" si="31"/>
        <v>1559.8552246600084</v>
      </c>
      <c r="V19" s="572">
        <f t="shared" si="32"/>
        <v>1923.6595241600087</v>
      </c>
      <c r="W19" s="542"/>
      <c r="X19" s="544"/>
      <c r="Y19" s="1062"/>
      <c r="Z19" s="1047"/>
      <c r="AA19" s="1047"/>
      <c r="AB19" s="1047"/>
      <c r="AC19" s="1047"/>
      <c r="AD19" s="1047"/>
      <c r="AE19" s="1047"/>
      <c r="AF19" s="1047"/>
      <c r="AG19" s="1062"/>
      <c r="AH19" s="1062"/>
      <c r="AI19" s="1062"/>
      <c r="AJ19" s="1062"/>
      <c r="AK19" s="1694"/>
      <c r="AL19" s="1391" t="s">
        <v>307</v>
      </c>
      <c r="AM19" s="1454"/>
      <c r="AN19" s="1445">
        <v>26.408068300000004</v>
      </c>
      <c r="AO19" s="1445">
        <v>303.94989480000027</v>
      </c>
      <c r="AP19" s="1445">
        <v>0.3958121</v>
      </c>
      <c r="AQ19" s="1446">
        <v>330.75377519999967</v>
      </c>
      <c r="AR19" s="1445">
        <v>0.17153099999999999</v>
      </c>
      <c r="AS19" s="1445">
        <v>0.20070870000000002</v>
      </c>
      <c r="AT19" s="1445">
        <v>292.41343112999846</v>
      </c>
      <c r="AU19" s="1445">
        <v>1258.1722466400088</v>
      </c>
      <c r="AV19" s="1446">
        <v>1550.9579174699854</v>
      </c>
      <c r="AW19" s="1445">
        <v>0.17153099999999999</v>
      </c>
      <c r="AX19" s="1445">
        <v>26.608777</v>
      </c>
      <c r="AY19" s="1445">
        <v>596.36332593000327</v>
      </c>
      <c r="AZ19" s="1445">
        <v>1258.5680587400127</v>
      </c>
      <c r="BA19" s="1446">
        <v>1881.7116926700203</v>
      </c>
      <c r="BB19" s="1388"/>
      <c r="BC19" s="1062"/>
      <c r="BD19" s="1062"/>
      <c r="BE19" s="1062"/>
      <c r="BF19" s="1062"/>
      <c r="BG19" s="1062"/>
      <c r="BH19" s="1062"/>
    </row>
    <row r="20" spans="1:60" s="545" customFormat="1" ht="18.75" customHeight="1">
      <c r="A20" s="542"/>
      <c r="B20" s="573">
        <v>12</v>
      </c>
      <c r="C20" s="574" t="s">
        <v>98</v>
      </c>
      <c r="D20" s="615"/>
      <c r="E20" s="616"/>
      <c r="F20" s="617">
        <f t="shared" si="17"/>
        <v>27.260112900000006</v>
      </c>
      <c r="G20" s="616">
        <f t="shared" si="18"/>
        <v>7.1562458526071433</v>
      </c>
      <c r="H20" s="617">
        <f t="shared" si="19"/>
        <v>353.17437090000038</v>
      </c>
      <c r="I20" s="616">
        <f t="shared" si="20"/>
        <v>92.71431252950768</v>
      </c>
      <c r="J20" s="946">
        <f t="shared" si="21"/>
        <v>0.49307879999999998</v>
      </c>
      <c r="K20" s="616">
        <f t="shared" si="20"/>
        <v>0.12944161788517414</v>
      </c>
      <c r="L20" s="618">
        <f t="shared" si="22"/>
        <v>380.92756260000039</v>
      </c>
      <c r="M20" s="618">
        <f t="shared" si="23"/>
        <v>0.16531499999999999</v>
      </c>
      <c r="N20" s="619">
        <f t="shared" si="24"/>
        <v>1.0318108266764997E-2</v>
      </c>
      <c r="O20" s="617">
        <f t="shared" si="25"/>
        <v>0.2157192</v>
      </c>
      <c r="P20" s="619">
        <f t="shared" si="26"/>
        <v>1.34640780378062E-2</v>
      </c>
      <c r="Q20" s="617">
        <f t="shared" si="27"/>
        <v>301.856685419999</v>
      </c>
      <c r="R20" s="616">
        <f t="shared" si="28"/>
        <v>18.840334883164704</v>
      </c>
      <c r="S20" s="617">
        <f t="shared" si="29"/>
        <v>1299.9455074400005</v>
      </c>
      <c r="T20" s="616">
        <f t="shared" si="30"/>
        <v>81.135882930530727</v>
      </c>
      <c r="U20" s="620">
        <f t="shared" si="31"/>
        <v>1602.1832270599994</v>
      </c>
      <c r="V20" s="582">
        <f>SUM(L20,U20)</f>
        <v>1983.1107896599997</v>
      </c>
      <c r="W20" s="542"/>
      <c r="X20" s="544"/>
      <c r="Y20" s="1062"/>
      <c r="Z20" s="1047"/>
      <c r="AA20" s="1047"/>
      <c r="AB20" s="1047"/>
      <c r="AC20" s="1047"/>
      <c r="AD20" s="1047"/>
      <c r="AE20" s="1047"/>
      <c r="AF20" s="1047"/>
      <c r="AG20" s="1062"/>
      <c r="AH20" s="1062"/>
      <c r="AI20" s="1062"/>
      <c r="AJ20" s="1062"/>
      <c r="AK20" s="1694"/>
      <c r="AL20" s="1391" t="s">
        <v>308</v>
      </c>
      <c r="AM20" s="1454"/>
      <c r="AN20" s="1445">
        <v>25.139942499999997</v>
      </c>
      <c r="AO20" s="1445">
        <v>318.86089350000037</v>
      </c>
      <c r="AP20" s="1445">
        <v>0.43657199999999996</v>
      </c>
      <c r="AQ20" s="1446">
        <v>344.43740799999995</v>
      </c>
      <c r="AR20" s="1445">
        <v>0.17386299999999999</v>
      </c>
      <c r="AS20" s="1445">
        <v>0.24353050000000001</v>
      </c>
      <c r="AT20" s="1445">
        <v>293.18085001999998</v>
      </c>
      <c r="AU20" s="1445">
        <v>1267.5710259500086</v>
      </c>
      <c r="AV20" s="1446">
        <v>1561.1692694699657</v>
      </c>
      <c r="AW20" s="1445">
        <v>0.17386299999999999</v>
      </c>
      <c r="AX20" s="1445">
        <v>25.383473000000002</v>
      </c>
      <c r="AY20" s="1445">
        <v>612.04174351999723</v>
      </c>
      <c r="AZ20" s="1445">
        <v>1268.0075979499979</v>
      </c>
      <c r="BA20" s="1446">
        <v>1905.6066774700305</v>
      </c>
      <c r="BB20" s="1388"/>
      <c r="BC20" s="1062"/>
      <c r="BD20" s="1062"/>
      <c r="BE20" s="1062"/>
      <c r="BF20" s="1062"/>
      <c r="BG20" s="1062"/>
      <c r="BH20" s="1062"/>
    </row>
    <row r="21" spans="1:60" s="545" customFormat="1" ht="18.75" customHeight="1" thickBot="1">
      <c r="A21" s="542"/>
      <c r="B21" s="621"/>
      <c r="C21" s="622" t="s">
        <v>99</v>
      </c>
      <c r="D21" s="623"/>
      <c r="E21" s="624"/>
      <c r="F21" s="625">
        <f>SUM(F15:F20)</f>
        <v>160.22215439999999</v>
      </c>
      <c r="G21" s="624">
        <f t="shared" si="18"/>
        <v>7.7497164710493296</v>
      </c>
      <c r="H21" s="625">
        <f>SUM(H15:H20)</f>
        <v>1904.8448334000013</v>
      </c>
      <c r="I21" s="624">
        <f t="shared" si="20"/>
        <v>92.134620430451577</v>
      </c>
      <c r="J21" s="625">
        <f>SUM(J15:J20)</f>
        <v>2.3912863</v>
      </c>
      <c r="K21" s="624">
        <f t="shared" si="20"/>
        <v>0.11566309849909626</v>
      </c>
      <c r="L21" s="626">
        <f>SUM(L15:L20)</f>
        <v>2067.4582741000013</v>
      </c>
      <c r="M21" s="623">
        <f>SUM(M15:M20)</f>
        <v>0.99973500000000004</v>
      </c>
      <c r="N21" s="627">
        <f t="shared" si="24"/>
        <v>1.0753230390248895E-2</v>
      </c>
      <c r="O21" s="628">
        <f>SUM(O15:O20)</f>
        <v>1.4334055999999999</v>
      </c>
      <c r="P21" s="627">
        <f t="shared" si="26"/>
        <v>1.5417826383464568E-2</v>
      </c>
      <c r="Q21" s="628">
        <f>SUM(Q15:Q20)</f>
        <v>1738.5725807299959</v>
      </c>
      <c r="R21" s="624">
        <f t="shared" si="28"/>
        <v>18.700227070933039</v>
      </c>
      <c r="S21" s="628">
        <f>SUM(S15:S20)</f>
        <v>7556.060962060018</v>
      </c>
      <c r="T21" s="624">
        <f t="shared" si="30"/>
        <v>81.273601872293241</v>
      </c>
      <c r="U21" s="629">
        <f>SUM(U15:U20)</f>
        <v>9297.0666833900141</v>
      </c>
      <c r="V21" s="630">
        <f>SUM(V15:V20)</f>
        <v>11364.524957490015</v>
      </c>
      <c r="W21" s="542"/>
      <c r="X21" s="544"/>
      <c r="Y21" s="1063"/>
      <c r="Z21" s="1062"/>
      <c r="AA21" s="1062"/>
      <c r="AB21" s="1062"/>
      <c r="AC21" s="1062"/>
      <c r="AD21" s="1062"/>
      <c r="AE21" s="1062"/>
      <c r="AF21" s="1062"/>
      <c r="AG21" s="1062"/>
      <c r="AH21" s="1062"/>
      <c r="AI21" s="1062"/>
      <c r="AJ21" s="1062"/>
      <c r="AK21" s="1694"/>
      <c r="AL21" s="1391" t="s">
        <v>309</v>
      </c>
      <c r="AM21" s="1454"/>
      <c r="AN21" s="1445">
        <v>27.322143099999998</v>
      </c>
      <c r="AO21" s="1445">
        <v>336.05253130000028</v>
      </c>
      <c r="AP21" s="1445">
        <v>0.42962510000000004</v>
      </c>
      <c r="AQ21" s="1446">
        <v>363.80429950000024</v>
      </c>
      <c r="AR21" s="1445">
        <v>0.15404999999999999</v>
      </c>
      <c r="AS21" s="1445">
        <v>0.20888619999999999</v>
      </c>
      <c r="AT21" s="1445">
        <v>294.52598668000053</v>
      </c>
      <c r="AU21" s="1445">
        <v>1264.9663017800078</v>
      </c>
      <c r="AV21" s="1446">
        <v>1559.8552246599932</v>
      </c>
      <c r="AW21" s="1445">
        <v>0.15404999999999999</v>
      </c>
      <c r="AX21" s="1445">
        <v>27.5310293</v>
      </c>
      <c r="AY21" s="1445">
        <v>630.57851798000058</v>
      </c>
      <c r="AZ21" s="1445">
        <v>1265.3959268800008</v>
      </c>
      <c r="BA21" s="1446">
        <v>1923.6595241599941</v>
      </c>
      <c r="BB21" s="1388"/>
      <c r="BC21" s="1062"/>
      <c r="BD21" s="1062"/>
      <c r="BE21" s="1062"/>
      <c r="BF21" s="1062"/>
      <c r="BG21" s="1062"/>
      <c r="BH21" s="1062"/>
    </row>
    <row r="22" spans="1:60" s="545" customFormat="1" ht="14.25" customHeight="1" thickBot="1">
      <c r="A22" s="542"/>
      <c r="B22" s="552"/>
      <c r="C22" s="543"/>
      <c r="D22" s="631"/>
      <c r="E22" s="632"/>
      <c r="F22" s="631"/>
      <c r="G22" s="632"/>
      <c r="H22" s="631"/>
      <c r="I22" s="632"/>
      <c r="J22" s="633"/>
      <c r="K22" s="632"/>
      <c r="L22" s="631"/>
      <c r="M22" s="631"/>
      <c r="N22" s="632"/>
      <c r="O22" s="634"/>
      <c r="P22" s="1233"/>
      <c r="Q22" s="635"/>
      <c r="R22" s="632"/>
      <c r="S22" s="635"/>
      <c r="T22" s="632"/>
      <c r="U22" s="636"/>
      <c r="V22" s="637"/>
      <c r="W22" s="542"/>
      <c r="X22" s="544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694"/>
      <c r="AL22" s="1391" t="s">
        <v>252</v>
      </c>
      <c r="AM22" s="1454"/>
      <c r="AN22" s="1445">
        <v>27.260112900000006</v>
      </c>
      <c r="AO22" s="1445">
        <v>353.17437090000038</v>
      </c>
      <c r="AP22" s="1445">
        <v>0.49307879999999998</v>
      </c>
      <c r="AQ22" s="1446">
        <v>380.92756260000021</v>
      </c>
      <c r="AR22" s="1445">
        <v>0.16531499999999999</v>
      </c>
      <c r="AS22" s="1445">
        <v>0.2157192</v>
      </c>
      <c r="AT22" s="1445">
        <v>301.856685419999</v>
      </c>
      <c r="AU22" s="1445">
        <v>1299.9455074400005</v>
      </c>
      <c r="AV22" s="1446">
        <v>1602.1832270599964</v>
      </c>
      <c r="AW22" s="1445">
        <v>0.16531499999999999</v>
      </c>
      <c r="AX22" s="1445">
        <v>27.475832099999995</v>
      </c>
      <c r="AY22" s="1445">
        <v>655.03105631999892</v>
      </c>
      <c r="AZ22" s="1445">
        <v>1300.4385862399822</v>
      </c>
      <c r="BA22" s="1446">
        <v>1983.1107896600256</v>
      </c>
      <c r="BB22" s="1388"/>
      <c r="BC22" s="1062"/>
      <c r="BD22" s="1062"/>
      <c r="BE22" s="1062"/>
      <c r="BF22" s="1062"/>
      <c r="BG22" s="1062"/>
      <c r="BH22" s="1062"/>
    </row>
    <row r="23" spans="1:60" s="545" customFormat="1" ht="18.75" customHeight="1" thickBot="1">
      <c r="A23" s="542"/>
      <c r="B23" s="552"/>
      <c r="C23" s="535" t="s">
        <v>100</v>
      </c>
      <c r="D23" s="638"/>
      <c r="E23" s="639"/>
      <c r="F23" s="640">
        <f>SUM(F13,F21)</f>
        <v>313.8465966</v>
      </c>
      <c r="G23" s="639">
        <f>(F23/$L23)*100</f>
        <v>7.8160790162716642</v>
      </c>
      <c r="H23" s="640">
        <f>SUM(H13,H21)</f>
        <v>3697.347001900001</v>
      </c>
      <c r="I23" s="639">
        <f>(H23/$L23)*100</f>
        <v>92.079240719813328</v>
      </c>
      <c r="J23" s="640">
        <f>SUM(J13,J21)</f>
        <v>4.2033281000000002</v>
      </c>
      <c r="K23" s="639">
        <f>(J23/$L23)*100</f>
        <v>0.10468026391500798</v>
      </c>
      <c r="L23" s="640">
        <f>SUM(L13,L21)</f>
        <v>4015.3969266000013</v>
      </c>
      <c r="M23" s="533">
        <f>SUM(M13,M21)</f>
        <v>1.7498690000000001</v>
      </c>
      <c r="N23" s="641">
        <f>(M23/$U23)*100</f>
        <v>9.3886067254296216E-3</v>
      </c>
      <c r="O23" s="642">
        <f>SUM(O13,O21)</f>
        <v>2.8207713999999999</v>
      </c>
      <c r="P23" s="641">
        <f>(O23/$U23)*100</f>
        <v>1.5134340534599748E-2</v>
      </c>
      <c r="Q23" s="642">
        <f>SUM(Q13,Q21)</f>
        <v>3518.2025304699923</v>
      </c>
      <c r="R23" s="643">
        <f>(Q23/$U23)*100</f>
        <v>18.876281561073473</v>
      </c>
      <c r="S23" s="642">
        <f>SUM(S13,S21)</f>
        <v>15115.444950040019</v>
      </c>
      <c r="T23" s="643">
        <f>(S23/$U23)*100</f>
        <v>81.099195491666464</v>
      </c>
      <c r="U23" s="644">
        <f>SUM(U13,U21)</f>
        <v>18638.218120910016</v>
      </c>
      <c r="V23" s="645">
        <f>SUM(V13,V21)</f>
        <v>22653.615047510015</v>
      </c>
      <c r="W23" s="542"/>
      <c r="X23" s="544"/>
      <c r="Y23" s="1062"/>
      <c r="Z23" s="1062"/>
      <c r="AA23" s="1062"/>
      <c r="AB23" s="1062"/>
      <c r="AC23" s="1062"/>
      <c r="AD23" s="1062"/>
      <c r="AE23" s="1062"/>
      <c r="AF23" s="1062"/>
      <c r="AG23" s="1062"/>
      <c r="AH23" s="1062"/>
      <c r="AI23" s="1062"/>
      <c r="AJ23" s="1062"/>
      <c r="AK23" s="1693"/>
      <c r="AL23" s="1392" t="s">
        <v>48</v>
      </c>
      <c r="AM23" s="1455"/>
      <c r="AN23" s="1456">
        <v>313.84659659999988</v>
      </c>
      <c r="AO23" s="1456">
        <v>3697.3470018999956</v>
      </c>
      <c r="AP23" s="1456">
        <v>4.2033280999999985</v>
      </c>
      <c r="AQ23" s="1457">
        <v>4015.3969266000108</v>
      </c>
      <c r="AR23" s="1456">
        <v>1.7498690000000001</v>
      </c>
      <c r="AS23" s="1456">
        <v>2.8207713999999999</v>
      </c>
      <c r="AT23" s="1456">
        <v>3518.2025304699955</v>
      </c>
      <c r="AU23" s="1456">
        <v>15115.444950039873</v>
      </c>
      <c r="AV23" s="1457">
        <v>18638.218120910526</v>
      </c>
      <c r="AW23" s="1456">
        <v>1.7498690000000001</v>
      </c>
      <c r="AX23" s="1456">
        <v>316.66736799999995</v>
      </c>
      <c r="AY23" s="1456">
        <v>7215.549532370057</v>
      </c>
      <c r="AZ23" s="1456">
        <v>15119.648278140166</v>
      </c>
      <c r="BA23" s="1457">
        <v>22653.615047509782</v>
      </c>
      <c r="BB23" s="1463">
        <f>+BA23-V23</f>
        <v>-2.3283064365386963E-10</v>
      </c>
      <c r="BC23" s="1062"/>
      <c r="BD23" s="1062"/>
      <c r="BE23" s="1062"/>
      <c r="BF23" s="1062"/>
      <c r="BG23" s="1062"/>
      <c r="BH23" s="1062"/>
    </row>
    <row r="24" spans="1:60" s="545" customFormat="1" ht="18.75" customHeight="1">
      <c r="A24" s="542"/>
      <c r="B24" s="542"/>
      <c r="C24" s="546"/>
      <c r="D24" s="549"/>
      <c r="E24" s="547"/>
      <c r="F24" s="549"/>
      <c r="G24" s="547"/>
      <c r="H24" s="549"/>
      <c r="I24" s="547"/>
      <c r="J24" s="551"/>
      <c r="K24" s="547"/>
      <c r="L24" s="549"/>
      <c r="M24" s="548"/>
      <c r="N24" s="547"/>
      <c r="O24" s="548"/>
      <c r="P24" s="547"/>
      <c r="Q24" s="549"/>
      <c r="R24" s="547"/>
      <c r="S24" s="549"/>
      <c r="T24" s="547"/>
      <c r="U24" s="550"/>
      <c r="V24" s="550"/>
      <c r="W24" s="542"/>
      <c r="X24" s="544"/>
      <c r="Y24" s="1062"/>
      <c r="Z24" s="1062"/>
      <c r="AA24" s="1064" t="s">
        <v>81</v>
      </c>
      <c r="AB24" s="1065"/>
      <c r="AC24" s="1065"/>
      <c r="AD24" s="1065"/>
      <c r="AE24" s="1065"/>
      <c r="AF24" s="1066" t="s">
        <v>82</v>
      </c>
      <c r="AG24" s="1065"/>
      <c r="AH24" s="1065"/>
      <c r="AI24" s="1062"/>
      <c r="AJ24" s="1062"/>
      <c r="AK24" s="1693" t="s">
        <v>265</v>
      </c>
      <c r="AL24" s="1391" t="s">
        <v>299</v>
      </c>
      <c r="AM24" s="1444">
        <v>1534.9432357000001</v>
      </c>
      <c r="AN24" s="1445">
        <v>160.67329109999994</v>
      </c>
      <c r="AO24" s="1445">
        <v>560.81571749999989</v>
      </c>
      <c r="AP24" s="1458"/>
      <c r="AQ24" s="1446">
        <v>2256.432244299996</v>
      </c>
      <c r="AR24" s="1458"/>
      <c r="AS24" s="1458"/>
      <c r="AT24" s="1458"/>
      <c r="AU24" s="1458"/>
      <c r="AV24" s="1459"/>
      <c r="AW24" s="1445">
        <v>1534.9432357000001</v>
      </c>
      <c r="AX24" s="1445">
        <v>160.67329109999994</v>
      </c>
      <c r="AY24" s="1445">
        <v>560.81571749999989</v>
      </c>
      <c r="AZ24" s="1458"/>
      <c r="BA24" s="1446">
        <v>2256.432244299996</v>
      </c>
      <c r="BB24" s="1388"/>
      <c r="BC24" s="1062"/>
      <c r="BD24" s="1062"/>
      <c r="BE24" s="1062"/>
      <c r="BF24" s="1062"/>
      <c r="BG24" s="1062"/>
      <c r="BH24" s="1062"/>
    </row>
    <row r="25" spans="1:60" s="545" customFormat="1" ht="18.75" customHeight="1">
      <c r="A25" s="542"/>
      <c r="B25" s="542"/>
      <c r="C25" s="546"/>
      <c r="D25" s="549"/>
      <c r="E25" s="547"/>
      <c r="F25" s="549"/>
      <c r="G25" s="547"/>
      <c r="H25" s="549"/>
      <c r="I25" s="547"/>
      <c r="J25" s="551"/>
      <c r="K25" s="547"/>
      <c r="L25" s="549"/>
      <c r="M25" s="548"/>
      <c r="N25" s="547"/>
      <c r="O25" s="548"/>
      <c r="P25" s="547"/>
      <c r="Q25" s="549"/>
      <c r="R25" s="547"/>
      <c r="S25" s="549"/>
      <c r="T25" s="547"/>
      <c r="U25" s="550"/>
      <c r="V25" s="550"/>
      <c r="W25" s="542"/>
      <c r="X25" s="544"/>
      <c r="Y25" s="1062"/>
      <c r="Z25" s="1062"/>
      <c r="AA25" s="1064"/>
      <c r="AB25" s="1065"/>
      <c r="AC25" s="1065"/>
      <c r="AD25" s="1065"/>
      <c r="AE25" s="1065"/>
      <c r="AF25" s="1066"/>
      <c r="AG25" s="1065"/>
      <c r="AH25" s="1065"/>
      <c r="AI25" s="1062"/>
      <c r="AJ25" s="1062"/>
      <c r="AK25" s="1694"/>
      <c r="AL25" s="1391" t="s">
        <v>300</v>
      </c>
      <c r="AM25" s="1444">
        <v>1422.9092207000001</v>
      </c>
      <c r="AN25" s="1445">
        <v>152.80250459999996</v>
      </c>
      <c r="AO25" s="1445">
        <v>525.71886060000088</v>
      </c>
      <c r="AP25" s="1458"/>
      <c r="AQ25" s="1446">
        <v>2101.4305858999933</v>
      </c>
      <c r="AR25" s="1458"/>
      <c r="AS25" s="1458"/>
      <c r="AT25" s="1458"/>
      <c r="AU25" s="1458"/>
      <c r="AV25" s="1459"/>
      <c r="AW25" s="1445">
        <v>1422.9092207000001</v>
      </c>
      <c r="AX25" s="1445">
        <v>152.80250459999996</v>
      </c>
      <c r="AY25" s="1445">
        <v>525.71886060000088</v>
      </c>
      <c r="AZ25" s="1458"/>
      <c r="BA25" s="1446">
        <v>2101.4305858999933</v>
      </c>
      <c r="BB25" s="1388"/>
      <c r="BC25" s="1062"/>
      <c r="BD25" s="1062"/>
      <c r="BE25" s="1062"/>
      <c r="BF25" s="1062"/>
      <c r="BG25" s="1062"/>
      <c r="BH25" s="1062"/>
    </row>
    <row r="26" spans="1:60" s="545" customFormat="1" ht="18.75" customHeight="1">
      <c r="A26" s="542"/>
      <c r="B26" s="542"/>
      <c r="C26" s="546"/>
      <c r="D26" s="549"/>
      <c r="E26" s="547"/>
      <c r="F26" s="549"/>
      <c r="G26" s="547"/>
      <c r="H26" s="549"/>
      <c r="I26" s="547"/>
      <c r="J26" s="551"/>
      <c r="K26" s="547"/>
      <c r="L26" s="549"/>
      <c r="M26" s="548"/>
      <c r="N26" s="547"/>
      <c r="O26" s="548"/>
      <c r="P26" s="547"/>
      <c r="Q26" s="549"/>
      <c r="R26" s="547"/>
      <c r="S26" s="549"/>
      <c r="T26" s="547"/>
      <c r="U26" s="550"/>
      <c r="V26" s="550"/>
      <c r="W26" s="542"/>
      <c r="X26" s="544"/>
      <c r="Y26" s="1062"/>
      <c r="Z26" s="1062"/>
      <c r="AA26" s="1064"/>
      <c r="AB26" s="1065"/>
      <c r="AC26" s="1065"/>
      <c r="AD26" s="1065"/>
      <c r="AE26" s="1065"/>
      <c r="AF26" s="1066"/>
      <c r="AG26" s="1065"/>
      <c r="AH26" s="1065"/>
      <c r="AI26" s="1062"/>
      <c r="AJ26" s="1062"/>
      <c r="AK26" s="1694"/>
      <c r="AL26" s="1391" t="s">
        <v>301</v>
      </c>
      <c r="AM26" s="1444">
        <v>1524.0453736000009</v>
      </c>
      <c r="AN26" s="1445">
        <v>161.44066899999999</v>
      </c>
      <c r="AO26" s="1445">
        <v>591.17884880000042</v>
      </c>
      <c r="AP26" s="1458"/>
      <c r="AQ26" s="1446">
        <v>2276.6648914000007</v>
      </c>
      <c r="AR26" s="1458"/>
      <c r="AS26" s="1458"/>
      <c r="AT26" s="1458"/>
      <c r="AU26" s="1458"/>
      <c r="AV26" s="1459"/>
      <c r="AW26" s="1445">
        <v>1524.0453736000009</v>
      </c>
      <c r="AX26" s="1445">
        <v>161.44066899999999</v>
      </c>
      <c r="AY26" s="1445">
        <v>591.17884880000042</v>
      </c>
      <c r="AZ26" s="1458"/>
      <c r="BA26" s="1446">
        <v>2276.6648914000007</v>
      </c>
      <c r="BB26" s="1388"/>
      <c r="BC26" s="1062"/>
      <c r="BD26" s="1062"/>
      <c r="BE26" s="1062"/>
      <c r="BF26" s="1062"/>
      <c r="BG26" s="1062"/>
      <c r="BH26" s="1062"/>
    </row>
    <row r="27" spans="1:60">
      <c r="B27" s="204"/>
      <c r="C27" s="206"/>
      <c r="D27" s="269"/>
      <c r="E27" s="266"/>
      <c r="F27" s="269"/>
      <c r="G27" s="266"/>
      <c r="H27" s="269"/>
      <c r="I27" s="266"/>
      <c r="J27" s="271"/>
      <c r="K27" s="266"/>
      <c r="L27" s="269"/>
      <c r="M27" s="268"/>
      <c r="N27" s="266"/>
      <c r="O27" s="268"/>
      <c r="P27" s="266"/>
      <c r="Q27" s="269"/>
      <c r="R27" s="266"/>
      <c r="S27" s="269"/>
      <c r="T27" s="266"/>
      <c r="U27" s="270"/>
      <c r="V27" s="270"/>
      <c r="AA27" s="1067" t="s">
        <v>44</v>
      </c>
      <c r="AB27" s="1067" t="s">
        <v>45</v>
      </c>
      <c r="AC27" s="1067" t="s">
        <v>46</v>
      </c>
      <c r="AD27" s="1067" t="s">
        <v>47</v>
      </c>
      <c r="AE27" s="1067" t="s">
        <v>44</v>
      </c>
      <c r="AF27" s="1068" t="s">
        <v>45</v>
      </c>
      <c r="AG27" s="1068" t="s">
        <v>46</v>
      </c>
      <c r="AH27" s="1068" t="s">
        <v>47</v>
      </c>
      <c r="AK27" s="1694"/>
      <c r="AL27" s="1391" t="s">
        <v>302</v>
      </c>
      <c r="AM27" s="1444">
        <v>1460.8323002999998</v>
      </c>
      <c r="AN27" s="1445">
        <v>148.83355889999993</v>
      </c>
      <c r="AO27" s="1445">
        <v>543.3717191999998</v>
      </c>
      <c r="AP27" s="1458"/>
      <c r="AQ27" s="1446">
        <v>2153.0375784000003</v>
      </c>
      <c r="AR27" s="1458"/>
      <c r="AS27" s="1458"/>
      <c r="AT27" s="1458"/>
      <c r="AU27" s="1458"/>
      <c r="AV27" s="1459"/>
      <c r="AW27" s="1445">
        <v>1460.8323002999998</v>
      </c>
      <c r="AX27" s="1445">
        <v>148.83355889999993</v>
      </c>
      <c r="AY27" s="1445">
        <v>543.3717191999998</v>
      </c>
      <c r="AZ27" s="1458"/>
      <c r="BA27" s="1446">
        <v>2153.0375784000003</v>
      </c>
      <c r="BB27" s="1388"/>
    </row>
    <row r="28" spans="1:60"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Z28" s="1057" t="s">
        <v>92</v>
      </c>
      <c r="AA28" s="1069">
        <f>D13</f>
        <v>0</v>
      </c>
      <c r="AB28" s="1069">
        <f>F13</f>
        <v>153.62444219999998</v>
      </c>
      <c r="AC28" s="1069">
        <f>H13</f>
        <v>1792.5021684999997</v>
      </c>
      <c r="AD28" s="1069">
        <f>+J13</f>
        <v>1.8120417999999998</v>
      </c>
      <c r="AE28" s="1070">
        <f>M13</f>
        <v>0.75013400000000008</v>
      </c>
      <c r="AF28" s="1070">
        <f>O13</f>
        <v>1.3873658</v>
      </c>
      <c r="AG28" s="1071">
        <f>Q13</f>
        <v>1779.6299497399964</v>
      </c>
      <c r="AH28" s="1071">
        <f>S13</f>
        <v>7559.3839879800016</v>
      </c>
      <c r="AK28" s="1694"/>
      <c r="AL28" s="1391" t="s">
        <v>303</v>
      </c>
      <c r="AM28" s="1444">
        <v>1554.6799698999994</v>
      </c>
      <c r="AN28" s="1445">
        <v>160.64715749999999</v>
      </c>
      <c r="AO28" s="1445">
        <v>576.45296599999938</v>
      </c>
      <c r="AP28" s="1458"/>
      <c r="AQ28" s="1446">
        <v>2291.7800934000047</v>
      </c>
      <c r="AR28" s="1458"/>
      <c r="AS28" s="1458"/>
      <c r="AT28" s="1458"/>
      <c r="AU28" s="1458"/>
      <c r="AV28" s="1459"/>
      <c r="AW28" s="1445">
        <v>1554.6799698999994</v>
      </c>
      <c r="AX28" s="1445">
        <v>160.64715749999999</v>
      </c>
      <c r="AY28" s="1445">
        <v>576.45296599999938</v>
      </c>
      <c r="AZ28" s="1458"/>
      <c r="BA28" s="1446">
        <v>2291.7800934000047</v>
      </c>
      <c r="BB28" s="1388"/>
    </row>
    <row r="29" spans="1:60"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72"/>
      <c r="Z29" s="1072" t="s">
        <v>99</v>
      </c>
      <c r="AA29" s="1069">
        <f>D21</f>
        <v>0</v>
      </c>
      <c r="AB29" s="1069">
        <f>F21</f>
        <v>160.22215439999999</v>
      </c>
      <c r="AC29" s="1069">
        <f>H21</f>
        <v>1904.8448334000013</v>
      </c>
      <c r="AD29" s="1069">
        <f>+J21</f>
        <v>2.3912863</v>
      </c>
      <c r="AE29" s="1073">
        <f>M21</f>
        <v>0.99973500000000004</v>
      </c>
      <c r="AF29" s="1073">
        <f>O21</f>
        <v>1.4334055999999999</v>
      </c>
      <c r="AG29" s="1074">
        <f>Q21</f>
        <v>1738.5725807299959</v>
      </c>
      <c r="AH29" s="1074">
        <f>S21</f>
        <v>7556.060962060018</v>
      </c>
      <c r="AK29" s="1694"/>
      <c r="AL29" s="1391" t="s">
        <v>304</v>
      </c>
      <c r="AM29" s="1444">
        <v>1579.5639920999997</v>
      </c>
      <c r="AN29" s="1445">
        <v>158.24010440000004</v>
      </c>
      <c r="AO29" s="1445">
        <v>565.31319099999894</v>
      </c>
      <c r="AP29" s="1458"/>
      <c r="AQ29" s="1446">
        <v>2303.1172875000057</v>
      </c>
      <c r="AR29" s="1458"/>
      <c r="AS29" s="1458"/>
      <c r="AT29" s="1458"/>
      <c r="AU29" s="1458"/>
      <c r="AV29" s="1459"/>
      <c r="AW29" s="1445">
        <v>1579.5639920999997</v>
      </c>
      <c r="AX29" s="1445">
        <v>158.24010440000004</v>
      </c>
      <c r="AY29" s="1445">
        <v>565.31319099999894</v>
      </c>
      <c r="AZ29" s="1458"/>
      <c r="BA29" s="1446">
        <v>2303.1172875000057</v>
      </c>
      <c r="BB29" s="1388"/>
    </row>
    <row r="30" spans="1:60"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72"/>
      <c r="Z30" s="1072" t="s">
        <v>100</v>
      </c>
      <c r="AA30" s="1074">
        <f>SUM(AA28:AA29)</f>
        <v>0</v>
      </c>
      <c r="AB30" s="1074">
        <f t="shared" ref="AB30:AH30" si="33">SUM(AB28:AB29)</f>
        <v>313.8465966</v>
      </c>
      <c r="AC30" s="1074">
        <f t="shared" si="33"/>
        <v>3697.347001900001</v>
      </c>
      <c r="AD30" s="1074">
        <f t="shared" si="33"/>
        <v>4.2033281000000002</v>
      </c>
      <c r="AE30" s="1073">
        <f t="shared" si="33"/>
        <v>1.7498690000000001</v>
      </c>
      <c r="AF30" s="1073">
        <f t="shared" si="33"/>
        <v>2.8207713999999999</v>
      </c>
      <c r="AG30" s="1074">
        <f t="shared" si="33"/>
        <v>3518.2025304699923</v>
      </c>
      <c r="AH30" s="1074">
        <f t="shared" si="33"/>
        <v>15115.444950040019</v>
      </c>
      <c r="AI30" s="1412">
        <f>SUM(AA30:AH30)</f>
        <v>22653.615047510011</v>
      </c>
      <c r="AK30" s="1694"/>
      <c r="AL30" s="1391" t="s">
        <v>305</v>
      </c>
      <c r="AM30" s="1444">
        <v>1664.4457716000009</v>
      </c>
      <c r="AN30" s="1445">
        <v>165.74564029999996</v>
      </c>
      <c r="AO30" s="1445">
        <v>544.01691089999929</v>
      </c>
      <c r="AP30" s="1458"/>
      <c r="AQ30" s="1446">
        <v>2374.2083228000024</v>
      </c>
      <c r="AR30" s="1458"/>
      <c r="AS30" s="1458"/>
      <c r="AT30" s="1458"/>
      <c r="AU30" s="1458"/>
      <c r="AV30" s="1459"/>
      <c r="AW30" s="1445">
        <v>1664.4457716000009</v>
      </c>
      <c r="AX30" s="1445">
        <v>165.74564029999996</v>
      </c>
      <c r="AY30" s="1445">
        <v>544.01691089999929</v>
      </c>
      <c r="AZ30" s="1458"/>
      <c r="BA30" s="1446">
        <v>2374.2083228000024</v>
      </c>
      <c r="BB30" s="1388"/>
    </row>
    <row r="31" spans="1:60"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72"/>
      <c r="Z31" s="1072" t="s">
        <v>100</v>
      </c>
      <c r="AA31" s="1076">
        <f t="shared" ref="AA31:AH31" si="34">+AA30/$AI$30</f>
        <v>0</v>
      </c>
      <c r="AB31" s="1076">
        <f t="shared" si="34"/>
        <v>1.3854150692584347E-2</v>
      </c>
      <c r="AC31" s="1076">
        <f t="shared" si="34"/>
        <v>0.1632122287831671</v>
      </c>
      <c r="AD31" s="1076">
        <f t="shared" si="34"/>
        <v>1.8554778525125561E-4</v>
      </c>
      <c r="AE31" s="1076">
        <f t="shared" si="34"/>
        <v>7.7244580890516116E-5</v>
      </c>
      <c r="AF31" s="1076">
        <f t="shared" si="34"/>
        <v>1.2451749507017633E-4</v>
      </c>
      <c r="AG31" s="1076">
        <f t="shared" si="34"/>
        <v>0.15530424274851876</v>
      </c>
      <c r="AH31" s="1076">
        <f t="shared" si="34"/>
        <v>0.6672420679145179</v>
      </c>
      <c r="AI31" s="1077"/>
      <c r="AK31" s="1694"/>
      <c r="AL31" s="1391" t="s">
        <v>306</v>
      </c>
      <c r="AM31" s="1444">
        <v>1654.9294000000007</v>
      </c>
      <c r="AN31" s="1445">
        <v>161.21446689999999</v>
      </c>
      <c r="AO31" s="1445">
        <v>545.93058530000008</v>
      </c>
      <c r="AP31" s="1458"/>
      <c r="AQ31" s="1446">
        <v>2362.0744522000018</v>
      </c>
      <c r="AR31" s="1458"/>
      <c r="AS31" s="1458"/>
      <c r="AT31" s="1458"/>
      <c r="AU31" s="1458"/>
      <c r="AV31" s="1459"/>
      <c r="AW31" s="1445">
        <v>1654.9294000000007</v>
      </c>
      <c r="AX31" s="1445">
        <v>161.21446689999999</v>
      </c>
      <c r="AY31" s="1445">
        <v>545.93058530000008</v>
      </c>
      <c r="AZ31" s="1458"/>
      <c r="BA31" s="1446">
        <v>2362.0744522000018</v>
      </c>
      <c r="BB31" s="1388"/>
    </row>
    <row r="32" spans="1:60"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72"/>
      <c r="AK32" s="1694"/>
      <c r="AL32" s="1391" t="s">
        <v>307</v>
      </c>
      <c r="AM32" s="1444">
        <v>1655.7516330000003</v>
      </c>
      <c r="AN32" s="1445">
        <v>150.64101839999998</v>
      </c>
      <c r="AO32" s="1445">
        <v>551.38218810000023</v>
      </c>
      <c r="AP32" s="1458"/>
      <c r="AQ32" s="1446">
        <v>2357.7748395000008</v>
      </c>
      <c r="AR32" s="1458"/>
      <c r="AS32" s="1458"/>
      <c r="AT32" s="1458"/>
      <c r="AU32" s="1458"/>
      <c r="AV32" s="1459"/>
      <c r="AW32" s="1445">
        <v>1655.7516330000003</v>
      </c>
      <c r="AX32" s="1445">
        <v>150.64101839999998</v>
      </c>
      <c r="AY32" s="1445">
        <v>551.38218810000023</v>
      </c>
      <c r="AZ32" s="1458"/>
      <c r="BA32" s="1446">
        <v>2357.7748395000008</v>
      </c>
      <c r="BB32" s="1388"/>
    </row>
    <row r="33" spans="2:54"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72"/>
      <c r="AK33" s="1694"/>
      <c r="AL33" s="1391" t="s">
        <v>308</v>
      </c>
      <c r="AM33" s="1444">
        <v>1682.4991464999998</v>
      </c>
      <c r="AN33" s="1445">
        <v>165.96118830000003</v>
      </c>
      <c r="AO33" s="1445">
        <v>573.77596029999916</v>
      </c>
      <c r="AP33" s="1458"/>
      <c r="AQ33" s="1446">
        <v>2422.2362950999996</v>
      </c>
      <c r="AR33" s="1458"/>
      <c r="AS33" s="1458"/>
      <c r="AT33" s="1458"/>
      <c r="AU33" s="1458"/>
      <c r="AV33" s="1459"/>
      <c r="AW33" s="1445">
        <v>1682.4991464999998</v>
      </c>
      <c r="AX33" s="1445">
        <v>165.96118830000003</v>
      </c>
      <c r="AY33" s="1445">
        <v>573.77596029999916</v>
      </c>
      <c r="AZ33" s="1458"/>
      <c r="BA33" s="1446">
        <v>2422.2362950999996</v>
      </c>
      <c r="BB33" s="1388"/>
    </row>
    <row r="34" spans="2:54"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72"/>
      <c r="AK34" s="1694"/>
      <c r="AL34" s="1391" t="s">
        <v>309</v>
      </c>
      <c r="AM34" s="1444">
        <v>1673.4438440999991</v>
      </c>
      <c r="AN34" s="1445">
        <v>156.78013389999998</v>
      </c>
      <c r="AO34" s="1445">
        <v>570.90167610000003</v>
      </c>
      <c r="AP34" s="1458"/>
      <c r="AQ34" s="1446">
        <v>2401.125654099998</v>
      </c>
      <c r="AR34" s="1458"/>
      <c r="AS34" s="1458"/>
      <c r="AT34" s="1458"/>
      <c r="AU34" s="1458"/>
      <c r="AV34" s="1459"/>
      <c r="AW34" s="1445">
        <v>1673.4438440999991</v>
      </c>
      <c r="AX34" s="1445">
        <v>156.78013389999998</v>
      </c>
      <c r="AY34" s="1445">
        <v>570.90167610000003</v>
      </c>
      <c r="AZ34" s="1458"/>
      <c r="BA34" s="1446">
        <v>2401.125654099998</v>
      </c>
      <c r="BB34" s="1388"/>
    </row>
    <row r="35" spans="2:54"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72"/>
      <c r="Z35" s="1078"/>
      <c r="AA35" s="1067" t="s">
        <v>44</v>
      </c>
      <c r="AB35" s="1067" t="s">
        <v>45</v>
      </c>
      <c r="AC35" s="1067" t="s">
        <v>46</v>
      </c>
      <c r="AD35" s="1067" t="s">
        <v>47</v>
      </c>
      <c r="AK35" s="1694"/>
      <c r="AL35" s="1391" t="s">
        <v>252</v>
      </c>
      <c r="AM35" s="1444">
        <v>1736.2149686</v>
      </c>
      <c r="AN35" s="1445">
        <v>157.73262450000001</v>
      </c>
      <c r="AO35" s="1445">
        <v>572.46369909999999</v>
      </c>
      <c r="AP35" s="1458"/>
      <c r="AQ35" s="1446">
        <v>2466.4112922000004</v>
      </c>
      <c r="AR35" s="1458"/>
      <c r="AS35" s="1458"/>
      <c r="AT35" s="1458"/>
      <c r="AU35" s="1458"/>
      <c r="AV35" s="1459"/>
      <c r="AW35" s="1445">
        <v>1736.2149686</v>
      </c>
      <c r="AX35" s="1445">
        <v>157.73262450000001</v>
      </c>
      <c r="AY35" s="1445">
        <v>572.46369909999999</v>
      </c>
      <c r="AZ35" s="1458"/>
      <c r="BA35" s="1446">
        <v>2466.4112922000004</v>
      </c>
      <c r="BB35" s="1388"/>
    </row>
    <row r="36" spans="2:54"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72"/>
      <c r="Z36" s="1072" t="s">
        <v>101</v>
      </c>
      <c r="AA36" s="1079">
        <f>+D23</f>
        <v>0</v>
      </c>
      <c r="AB36" s="1079">
        <f>+F23</f>
        <v>313.8465966</v>
      </c>
      <c r="AC36" s="1079">
        <f>+H23</f>
        <v>3697.347001900001</v>
      </c>
      <c r="AD36" s="1080">
        <f>+J23</f>
        <v>4.2033281000000002</v>
      </c>
      <c r="AE36" s="1060">
        <f>+SUM(AA36:AD36)</f>
        <v>4015.3969266000008</v>
      </c>
      <c r="AG36" s="1185"/>
      <c r="AK36" s="1693"/>
      <c r="AL36" s="1392" t="s">
        <v>48</v>
      </c>
      <c r="AM36" s="1460">
        <v>19144.258856100001</v>
      </c>
      <c r="AN36" s="1456">
        <v>1900.7123577999992</v>
      </c>
      <c r="AO36" s="1456">
        <v>6721.3223229000514</v>
      </c>
      <c r="AP36" s="1461"/>
      <c r="AQ36" s="1457">
        <v>27766.293536799993</v>
      </c>
      <c r="AR36" s="1461"/>
      <c r="AS36" s="1461"/>
      <c r="AT36" s="1461"/>
      <c r="AU36" s="1461"/>
      <c r="AV36" s="1462"/>
      <c r="AW36" s="1456">
        <v>19144.258856100001</v>
      </c>
      <c r="AX36" s="1456">
        <v>1900.7123577999992</v>
      </c>
      <c r="AY36" s="1456">
        <v>6721.3223229000514</v>
      </c>
      <c r="AZ36" s="1461"/>
      <c r="BA36" s="1457">
        <v>27766.293536799993</v>
      </c>
      <c r="BB36" s="1463">
        <f>+BA36-L74</f>
        <v>-13.177843600005872</v>
      </c>
    </row>
    <row r="37" spans="2:54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72"/>
      <c r="Z37" s="1072" t="s">
        <v>102</v>
      </c>
      <c r="AA37" s="1081">
        <f>M23</f>
        <v>1.7498690000000001</v>
      </c>
      <c r="AB37" s="1080">
        <f>+O23</f>
        <v>2.8207713999999999</v>
      </c>
      <c r="AC37" s="1079">
        <f>+Q23</f>
        <v>3518.2025304699923</v>
      </c>
      <c r="AD37" s="1079">
        <f>+S23</f>
        <v>15115.444950040019</v>
      </c>
      <c r="AE37" s="1060">
        <f>+SUM(AA37:AD37)</f>
        <v>18638.218120910009</v>
      </c>
      <c r="AG37" s="1185"/>
      <c r="AK37" s="1693" t="s">
        <v>48</v>
      </c>
      <c r="AL37" s="1391" t="s">
        <v>299</v>
      </c>
      <c r="AM37" s="1444">
        <v>1534.9432357000001</v>
      </c>
      <c r="AN37" s="1445">
        <v>187.74377669999993</v>
      </c>
      <c r="AO37" s="1445">
        <v>871.27448120000076</v>
      </c>
      <c r="AP37" s="1445">
        <v>0.26674809999999999</v>
      </c>
      <c r="AQ37" s="1446">
        <v>2594.2282417000042</v>
      </c>
      <c r="AR37" s="1445">
        <v>0.113138</v>
      </c>
      <c r="AS37" s="1445">
        <v>0.25288170000000004</v>
      </c>
      <c r="AT37" s="1445">
        <v>305.57974579999853</v>
      </c>
      <c r="AU37" s="1445">
        <v>1274.6383306399939</v>
      </c>
      <c r="AV37" s="1446">
        <v>1580.5840961400249</v>
      </c>
      <c r="AW37" s="1445">
        <v>1535.0563737000002</v>
      </c>
      <c r="AX37" s="1445">
        <v>187.99665840000006</v>
      </c>
      <c r="AY37" s="1445">
        <v>1176.8542270000094</v>
      </c>
      <c r="AZ37" s="1445">
        <v>1274.9050787400174</v>
      </c>
      <c r="BA37" s="1446">
        <v>4174.8123378400578</v>
      </c>
      <c r="BB37" s="1388"/>
    </row>
    <row r="38" spans="2:54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72"/>
      <c r="AA38" s="1076">
        <f>+AA36/$AE36</f>
        <v>0</v>
      </c>
      <c r="AB38" s="1076">
        <f t="shared" ref="AB38:AD38" si="35">+AB36/$AE36</f>
        <v>7.816079016271664E-2</v>
      </c>
      <c r="AC38" s="1076">
        <f t="shared" si="35"/>
        <v>0.92079240719813338</v>
      </c>
      <c r="AD38" s="1076">
        <f t="shared" si="35"/>
        <v>1.0468026391500798E-3</v>
      </c>
      <c r="AE38" s="1060"/>
      <c r="AG38" s="1082"/>
      <c r="AK38" s="1694"/>
      <c r="AL38" s="1391" t="s">
        <v>300</v>
      </c>
      <c r="AM38" s="1444">
        <v>1422.9092207000001</v>
      </c>
      <c r="AN38" s="1445">
        <v>177.49703270000003</v>
      </c>
      <c r="AO38" s="1445">
        <v>813.36699030000159</v>
      </c>
      <c r="AP38" s="1445">
        <v>0.2668238</v>
      </c>
      <c r="AQ38" s="1446">
        <v>2414.0400674999955</v>
      </c>
      <c r="AR38" s="1445">
        <v>0.103423</v>
      </c>
      <c r="AS38" s="1445">
        <v>0.19641450000000002</v>
      </c>
      <c r="AT38" s="1445">
        <v>303.82697001999912</v>
      </c>
      <c r="AU38" s="1445">
        <v>1242.780211059983</v>
      </c>
      <c r="AV38" s="1446">
        <v>1546.9070185799858</v>
      </c>
      <c r="AW38" s="1445">
        <v>1423.0126437000001</v>
      </c>
      <c r="AX38" s="1445">
        <v>177.69344720000004</v>
      </c>
      <c r="AY38" s="1445">
        <v>1117.1939603200024</v>
      </c>
      <c r="AZ38" s="1445">
        <v>1243.0470348599799</v>
      </c>
      <c r="BA38" s="1446">
        <v>3960.9470860798806</v>
      </c>
      <c r="BB38" s="1388"/>
    </row>
    <row r="39" spans="2:54"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72"/>
      <c r="Z39" s="1083"/>
      <c r="AA39" s="1076">
        <f>+AA37/$AE37</f>
        <v>9.388606725429625E-5</v>
      </c>
      <c r="AB39" s="1076">
        <f>+AB37/$AE37</f>
        <v>1.5134340534599753E-4</v>
      </c>
      <c r="AC39" s="1076">
        <f>+AC37/$AE37</f>
        <v>0.18876281561073482</v>
      </c>
      <c r="AD39" s="1076">
        <f>+AD37/$AE37</f>
        <v>0.81099195491666498</v>
      </c>
      <c r="AG39" s="1082"/>
      <c r="AH39" s="1082"/>
      <c r="AI39" s="1082"/>
      <c r="AJ39" s="1082"/>
      <c r="AK39" s="1694"/>
      <c r="AL39" s="1391" t="s">
        <v>301</v>
      </c>
      <c r="AM39" s="1444">
        <v>1524.0453736000009</v>
      </c>
      <c r="AN39" s="1445">
        <v>187.37509509999992</v>
      </c>
      <c r="AO39" s="1445">
        <v>906.16222550000214</v>
      </c>
      <c r="AP39" s="1445">
        <v>0.30254370000000003</v>
      </c>
      <c r="AQ39" s="1446">
        <v>2617.8852379000027</v>
      </c>
      <c r="AR39" s="1445">
        <v>0.123379</v>
      </c>
      <c r="AS39" s="1445">
        <v>0.19598100000000002</v>
      </c>
      <c r="AT39" s="1445">
        <v>304.04872321999909</v>
      </c>
      <c r="AU39" s="1445">
        <v>1293.3388840099819</v>
      </c>
      <c r="AV39" s="1446">
        <v>1597.7069672300097</v>
      </c>
      <c r="AW39" s="1445">
        <v>1524.168752600001</v>
      </c>
      <c r="AX39" s="1445">
        <v>187.57107610000003</v>
      </c>
      <c r="AY39" s="1445">
        <v>1210.2109487200094</v>
      </c>
      <c r="AZ39" s="1445">
        <v>1293.6414277099902</v>
      </c>
      <c r="BA39" s="1446">
        <v>4215.5922051300449</v>
      </c>
      <c r="BB39" s="1388"/>
    </row>
    <row r="40" spans="2:54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72"/>
      <c r="Z40" s="1083"/>
      <c r="AG40" s="1082"/>
      <c r="AH40" s="1082"/>
      <c r="AI40" s="1082"/>
      <c r="AJ40" s="1082"/>
      <c r="AK40" s="1694"/>
      <c r="AL40" s="1391" t="s">
        <v>302</v>
      </c>
      <c r="AM40" s="1444">
        <v>1460.8323002999998</v>
      </c>
      <c r="AN40" s="1445">
        <v>173.04761439999999</v>
      </c>
      <c r="AO40" s="1445">
        <v>825.91377990000115</v>
      </c>
      <c r="AP40" s="1445">
        <v>0.2542664</v>
      </c>
      <c r="AQ40" s="1446">
        <v>2460.0479610000052</v>
      </c>
      <c r="AR40" s="1445">
        <v>0.11291900000000001</v>
      </c>
      <c r="AS40" s="1445">
        <v>0.23006580000000001</v>
      </c>
      <c r="AT40" s="1445">
        <v>296.9534422799988</v>
      </c>
      <c r="AU40" s="1445">
        <v>1278.8348707000114</v>
      </c>
      <c r="AV40" s="1446">
        <v>1576.1312977800164</v>
      </c>
      <c r="AW40" s="1445">
        <v>1460.9452192999997</v>
      </c>
      <c r="AX40" s="1445">
        <v>173.27768020000002</v>
      </c>
      <c r="AY40" s="1445">
        <v>1122.8672221799986</v>
      </c>
      <c r="AZ40" s="1445">
        <v>1279.0891371000109</v>
      </c>
      <c r="BA40" s="1446">
        <v>4036.17925877994</v>
      </c>
      <c r="BB40" s="1388"/>
    </row>
    <row r="41" spans="2:54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72"/>
      <c r="AA41" s="1084"/>
      <c r="AB41" s="1085"/>
      <c r="AF41" s="1086"/>
      <c r="AG41" s="1082"/>
      <c r="AH41" s="1082"/>
      <c r="AI41" s="1082"/>
      <c r="AJ41" s="1082"/>
      <c r="AK41" s="1694"/>
      <c r="AL41" s="1391" t="s">
        <v>303</v>
      </c>
      <c r="AM41" s="1444">
        <v>1554.6799698999994</v>
      </c>
      <c r="AN41" s="1445">
        <v>186.45898810000003</v>
      </c>
      <c r="AO41" s="1445">
        <v>882.58535269999845</v>
      </c>
      <c r="AP41" s="1445">
        <v>0.36988910000000003</v>
      </c>
      <c r="AQ41" s="1446">
        <v>2624.0941997999989</v>
      </c>
      <c r="AR41" s="1445">
        <v>0.14451</v>
      </c>
      <c r="AS41" s="1445">
        <v>0.25810300000000003</v>
      </c>
      <c r="AT41" s="1445">
        <v>286.25212876000006</v>
      </c>
      <c r="AU41" s="1445">
        <v>1248.8144834700006</v>
      </c>
      <c r="AV41" s="1446">
        <v>1535.4692252299828</v>
      </c>
      <c r="AW41" s="1445">
        <v>1554.8244798999992</v>
      </c>
      <c r="AX41" s="1445">
        <v>186.71709109999998</v>
      </c>
      <c r="AY41" s="1445">
        <v>1168.8374814599979</v>
      </c>
      <c r="AZ41" s="1445">
        <v>1249.1843725699873</v>
      </c>
      <c r="BA41" s="1446">
        <v>4159.563425029969</v>
      </c>
      <c r="BB41" s="1388"/>
    </row>
    <row r="42" spans="2:54"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72"/>
      <c r="Z42" s="1083"/>
      <c r="AA42" s="1084"/>
      <c r="AB42" s="1085"/>
      <c r="AF42" s="1086"/>
      <c r="AG42" s="1082"/>
      <c r="AH42" s="1082"/>
      <c r="AI42" s="1082"/>
      <c r="AJ42" s="1082"/>
      <c r="AK42" s="1694"/>
      <c r="AL42" s="1391" t="s">
        <v>304</v>
      </c>
      <c r="AM42" s="1444">
        <v>1579.5639920999997</v>
      </c>
      <c r="AN42" s="1445">
        <v>184.13922069999995</v>
      </c>
      <c r="AO42" s="1445">
        <v>856.05064200000004</v>
      </c>
      <c r="AP42" s="1445">
        <v>0.35177069999999999</v>
      </c>
      <c r="AQ42" s="1446">
        <v>2620.1056255000021</v>
      </c>
      <c r="AR42" s="1445">
        <v>0.15276500000000001</v>
      </c>
      <c r="AS42" s="1445">
        <v>0.25391980000000003</v>
      </c>
      <c r="AT42" s="1445">
        <v>282.96893966000084</v>
      </c>
      <c r="AU42" s="1445">
        <v>1220.9772081000312</v>
      </c>
      <c r="AV42" s="1446">
        <v>1504.3528325599884</v>
      </c>
      <c r="AW42" s="1445">
        <v>1579.7167570999995</v>
      </c>
      <c r="AX42" s="1445">
        <v>184.39314049999999</v>
      </c>
      <c r="AY42" s="1445">
        <v>1139.0195816600033</v>
      </c>
      <c r="AZ42" s="1445">
        <v>1221.3289788000106</v>
      </c>
      <c r="BA42" s="1446">
        <v>4124.4584580600786</v>
      </c>
      <c r="BB42" s="1388"/>
    </row>
    <row r="43" spans="2:54"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72"/>
      <c r="AA43" s="1087" t="s">
        <v>81</v>
      </c>
      <c r="AB43" s="1068"/>
      <c r="AC43" s="1068"/>
      <c r="AD43" s="1068"/>
      <c r="AE43" s="1057" t="s">
        <v>82</v>
      </c>
      <c r="AF43" s="1078"/>
      <c r="AG43" s="1078"/>
      <c r="AH43" s="1078"/>
      <c r="AK43" s="1694"/>
      <c r="AL43" s="1391" t="s">
        <v>305</v>
      </c>
      <c r="AM43" s="1444">
        <v>1664.4457716000009</v>
      </c>
      <c r="AN43" s="1445">
        <v>192.63232669999999</v>
      </c>
      <c r="AO43" s="1445">
        <v>834.95015110000031</v>
      </c>
      <c r="AP43" s="1445">
        <v>0.33425329999999998</v>
      </c>
      <c r="AQ43" s="1446">
        <v>2692.3625026999935</v>
      </c>
      <c r="AR43" s="1445">
        <v>0.163248</v>
      </c>
      <c r="AS43" s="1445">
        <v>0.28681830000000003</v>
      </c>
      <c r="AT43" s="1445">
        <v>276.98636327999799</v>
      </c>
      <c r="AU43" s="1445">
        <v>1228.7539055699976</v>
      </c>
      <c r="AV43" s="1446">
        <v>1506.1903351499891</v>
      </c>
      <c r="AW43" s="1445">
        <v>1664.6090196000009</v>
      </c>
      <c r="AX43" s="1445">
        <v>192.91914499999999</v>
      </c>
      <c r="AY43" s="1445">
        <v>1111.9365143800042</v>
      </c>
      <c r="AZ43" s="1445">
        <v>1229.0881588700231</v>
      </c>
      <c r="BA43" s="1446">
        <v>4198.5528378500003</v>
      </c>
      <c r="BB43" s="1388"/>
    </row>
    <row r="44" spans="2:54"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72"/>
      <c r="AA44" s="1067" t="s">
        <v>44</v>
      </c>
      <c r="AB44" s="1067" t="s">
        <v>45</v>
      </c>
      <c r="AC44" s="1067" t="s">
        <v>46</v>
      </c>
      <c r="AD44" s="1067" t="s">
        <v>47</v>
      </c>
      <c r="AE44" s="1068" t="s">
        <v>44</v>
      </c>
      <c r="AF44" s="1067" t="s">
        <v>45</v>
      </c>
      <c r="AG44" s="1068" t="s">
        <v>46</v>
      </c>
      <c r="AH44" s="1068" t="s">
        <v>47</v>
      </c>
      <c r="AK44" s="1694"/>
      <c r="AL44" s="1391" t="s">
        <v>306</v>
      </c>
      <c r="AM44" s="1444">
        <v>1654.9294000000007</v>
      </c>
      <c r="AN44" s="1445">
        <v>188.4196681</v>
      </c>
      <c r="AO44" s="1445">
        <v>847.80448800000102</v>
      </c>
      <c r="AP44" s="1445">
        <v>0.30194500000000002</v>
      </c>
      <c r="AQ44" s="1446">
        <v>2691.4555011000029</v>
      </c>
      <c r="AR44" s="1445">
        <v>0.17172799999999999</v>
      </c>
      <c r="AS44" s="1445">
        <v>0.27774269999999995</v>
      </c>
      <c r="AT44" s="1445">
        <v>279.60926419999993</v>
      </c>
      <c r="AU44" s="1445">
        <v>1236.6519746799952</v>
      </c>
      <c r="AV44" s="1446">
        <v>1516.7107095800295</v>
      </c>
      <c r="AW44" s="1445">
        <v>1655.1011280000007</v>
      </c>
      <c r="AX44" s="1445">
        <v>188.6974108</v>
      </c>
      <c r="AY44" s="1445">
        <v>1127.4137521999985</v>
      </c>
      <c r="AZ44" s="1445">
        <v>1236.953919679986</v>
      </c>
      <c r="BA44" s="1446">
        <v>4208.1662106800168</v>
      </c>
      <c r="BB44" s="1388"/>
    </row>
    <row r="45" spans="2:54"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72"/>
      <c r="Z45" s="1057" t="s">
        <v>92</v>
      </c>
      <c r="AA45" s="1069">
        <f>+D13</f>
        <v>0</v>
      </c>
      <c r="AB45" s="1069">
        <f>+F13</f>
        <v>153.62444219999998</v>
      </c>
      <c r="AC45" s="1069">
        <f>+H13</f>
        <v>1792.5021684999997</v>
      </c>
      <c r="AD45" s="1069">
        <f>+J13</f>
        <v>1.8120417999999998</v>
      </c>
      <c r="AE45" s="1070">
        <f>M13</f>
        <v>0.75013400000000008</v>
      </c>
      <c r="AF45" s="1071">
        <f>+O13</f>
        <v>1.3873658</v>
      </c>
      <c r="AG45" s="1071">
        <f>+Q13</f>
        <v>1779.6299497399964</v>
      </c>
      <c r="AH45" s="1071">
        <f>+S13</f>
        <v>7559.3839879800016</v>
      </c>
      <c r="AK45" s="1694"/>
      <c r="AL45" s="1391" t="s">
        <v>307</v>
      </c>
      <c r="AM45" s="1444">
        <v>1655.7516330000003</v>
      </c>
      <c r="AN45" s="1445">
        <v>177.04908670000012</v>
      </c>
      <c r="AO45" s="1445">
        <v>855.33208289999777</v>
      </c>
      <c r="AP45" s="1445">
        <v>0.3958121</v>
      </c>
      <c r="AQ45" s="1446">
        <v>2688.5286147000015</v>
      </c>
      <c r="AR45" s="1445">
        <v>0.17153099999999999</v>
      </c>
      <c r="AS45" s="1445">
        <v>0.20070870000000002</v>
      </c>
      <c r="AT45" s="1445">
        <v>292.41343112999846</v>
      </c>
      <c r="AU45" s="1445">
        <v>1258.1722466400088</v>
      </c>
      <c r="AV45" s="1446">
        <v>1550.9579174699854</v>
      </c>
      <c r="AW45" s="1445">
        <v>1655.9231640000005</v>
      </c>
      <c r="AX45" s="1445">
        <v>177.24979540000001</v>
      </c>
      <c r="AY45" s="1445">
        <v>1147.7455140300051</v>
      </c>
      <c r="AZ45" s="1445">
        <v>1258.5680587400127</v>
      </c>
      <c r="BA45" s="1446">
        <v>4239.4865321699745</v>
      </c>
      <c r="BB45" s="1388"/>
    </row>
    <row r="46" spans="2:54"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72"/>
      <c r="Z46" s="1072" t="s">
        <v>99</v>
      </c>
      <c r="AA46" s="1069">
        <f>+D21</f>
        <v>0</v>
      </c>
      <c r="AB46" s="1069">
        <f>+F21</f>
        <v>160.22215439999999</v>
      </c>
      <c r="AC46" s="1069">
        <f>+H21</f>
        <v>1904.8448334000013</v>
      </c>
      <c r="AD46" s="1069">
        <f>+J21</f>
        <v>2.3912863</v>
      </c>
      <c r="AE46" s="1073">
        <f>M21</f>
        <v>0.99973500000000004</v>
      </c>
      <c r="AF46" s="1074">
        <f>+O21</f>
        <v>1.4334055999999999</v>
      </c>
      <c r="AG46" s="1074">
        <f>+Q21</f>
        <v>1738.5725807299959</v>
      </c>
      <c r="AH46" s="1074">
        <f>+S21</f>
        <v>7556.060962060018</v>
      </c>
      <c r="AK46" s="1694"/>
      <c r="AL46" s="1391" t="s">
        <v>308</v>
      </c>
      <c r="AM46" s="1444">
        <v>1682.4991464999998</v>
      </c>
      <c r="AN46" s="1445">
        <v>191.10113080000002</v>
      </c>
      <c r="AO46" s="1445">
        <v>892.63685380000243</v>
      </c>
      <c r="AP46" s="1445">
        <v>0.43657199999999996</v>
      </c>
      <c r="AQ46" s="1446">
        <v>2766.6737030999957</v>
      </c>
      <c r="AR46" s="1445">
        <v>0.17386299999999999</v>
      </c>
      <c r="AS46" s="1445">
        <v>0.24353050000000001</v>
      </c>
      <c r="AT46" s="1445">
        <v>293.18085001999998</v>
      </c>
      <c r="AU46" s="1445">
        <v>1267.5710259500086</v>
      </c>
      <c r="AV46" s="1446">
        <v>1561.1692694699657</v>
      </c>
      <c r="AW46" s="1445">
        <v>1682.6730094999998</v>
      </c>
      <c r="AX46" s="1445">
        <v>191.34466129999993</v>
      </c>
      <c r="AY46" s="1445">
        <v>1185.8177038199988</v>
      </c>
      <c r="AZ46" s="1445">
        <v>1268.0075979499979</v>
      </c>
      <c r="BA46" s="1446">
        <v>4327.8429725700116</v>
      </c>
      <c r="BB46" s="1388"/>
    </row>
    <row r="47" spans="2:54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72"/>
      <c r="Z47" s="1072" t="s">
        <v>100</v>
      </c>
      <c r="AA47" s="1074">
        <f>SUM(AA45:AA46)</f>
        <v>0</v>
      </c>
      <c r="AB47" s="1074">
        <f>SUM(AB45:AB46)</f>
        <v>313.8465966</v>
      </c>
      <c r="AC47" s="1074">
        <f>SUM(AC45:AC46)</f>
        <v>3697.347001900001</v>
      </c>
      <c r="AD47" s="1074">
        <f>SUM(AD45:AD46)</f>
        <v>4.2033281000000002</v>
      </c>
      <c r="AE47" s="1073">
        <f>AE45+AE46</f>
        <v>1.7498690000000001</v>
      </c>
      <c r="AF47" s="1074">
        <f>SUM(AF45:AF46)</f>
        <v>2.8207713999999999</v>
      </c>
      <c r="AG47" s="1074">
        <f>SUM(AG45:AG46)</f>
        <v>3518.2025304699923</v>
      </c>
      <c r="AH47" s="1074">
        <f>SUM(AH45:AH46)</f>
        <v>15115.444950040019</v>
      </c>
      <c r="AI47" s="1075">
        <f>SUM(AA47:AH47)</f>
        <v>22653.615047510011</v>
      </c>
      <c r="AK47" s="1694"/>
      <c r="AL47" s="1391" t="s">
        <v>309</v>
      </c>
      <c r="AM47" s="1444">
        <v>1673.4438440999991</v>
      </c>
      <c r="AN47" s="1445">
        <v>184.10227699999996</v>
      </c>
      <c r="AO47" s="1445">
        <v>906.95420740000145</v>
      </c>
      <c r="AP47" s="1445">
        <v>0.42962510000000004</v>
      </c>
      <c r="AQ47" s="1446">
        <v>2764.929953599993</v>
      </c>
      <c r="AR47" s="1445">
        <v>0.15404999999999999</v>
      </c>
      <c r="AS47" s="1445">
        <v>0.20888619999999999</v>
      </c>
      <c r="AT47" s="1445">
        <v>294.52598668000053</v>
      </c>
      <c r="AU47" s="1445">
        <v>1264.9663017800078</v>
      </c>
      <c r="AV47" s="1446">
        <v>1559.8552246599932</v>
      </c>
      <c r="AW47" s="1445">
        <v>1673.5978940999992</v>
      </c>
      <c r="AX47" s="1445">
        <v>184.31116320000001</v>
      </c>
      <c r="AY47" s="1445">
        <v>1201.4801940800073</v>
      </c>
      <c r="AZ47" s="1445">
        <v>1265.3959268800008</v>
      </c>
      <c r="BA47" s="1446">
        <v>4324.7851782600037</v>
      </c>
      <c r="BB47" s="1388"/>
    </row>
    <row r="48" spans="2:54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72"/>
      <c r="Z48" s="1072" t="s">
        <v>100</v>
      </c>
      <c r="AA48" s="1076">
        <f t="shared" ref="AA48:AH48" si="36">+AA47/$AI$47</f>
        <v>0</v>
      </c>
      <c r="AB48" s="1076">
        <f t="shared" si="36"/>
        <v>1.3854150692584347E-2</v>
      </c>
      <c r="AC48" s="1076">
        <f t="shared" si="36"/>
        <v>0.1632122287831671</v>
      </c>
      <c r="AD48" s="1076">
        <f t="shared" si="36"/>
        <v>1.8554778525125561E-4</v>
      </c>
      <c r="AE48" s="1076">
        <f t="shared" si="36"/>
        <v>7.7244580890516116E-5</v>
      </c>
      <c r="AF48" s="1076">
        <f t="shared" si="36"/>
        <v>1.2451749507017633E-4</v>
      </c>
      <c r="AG48" s="1076">
        <f t="shared" si="36"/>
        <v>0.15530424274851876</v>
      </c>
      <c r="AH48" s="1076">
        <f t="shared" si="36"/>
        <v>0.6672420679145179</v>
      </c>
      <c r="AI48" s="1088"/>
      <c r="AK48" s="1694"/>
      <c r="AL48" s="1391" t="s">
        <v>252</v>
      </c>
      <c r="AM48" s="1444">
        <v>1736.2149686</v>
      </c>
      <c r="AN48" s="1445">
        <v>184.99273740000004</v>
      </c>
      <c r="AO48" s="1445">
        <v>925.63807000000031</v>
      </c>
      <c r="AP48" s="1445">
        <v>0.49307879999999998</v>
      </c>
      <c r="AQ48" s="1446">
        <v>2847.3388547999984</v>
      </c>
      <c r="AR48" s="1445">
        <v>0.16531499999999999</v>
      </c>
      <c r="AS48" s="1445">
        <v>0.2157192</v>
      </c>
      <c r="AT48" s="1445">
        <v>301.856685419999</v>
      </c>
      <c r="AU48" s="1445">
        <v>1299.9455074400005</v>
      </c>
      <c r="AV48" s="1446">
        <v>1602.1832270599964</v>
      </c>
      <c r="AW48" s="1445">
        <v>1736.3802836</v>
      </c>
      <c r="AX48" s="1445">
        <v>185.20845659999995</v>
      </c>
      <c r="AY48" s="1445">
        <v>1227.4947554200066</v>
      </c>
      <c r="AZ48" s="1445">
        <v>1300.4385862399822</v>
      </c>
      <c r="BA48" s="1446">
        <v>4449.5220818601083</v>
      </c>
      <c r="BB48" s="1388"/>
    </row>
    <row r="49" spans="2:54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72"/>
      <c r="Z49" s="1082"/>
      <c r="AA49" s="1089"/>
      <c r="AB49" s="1082"/>
      <c r="AC49" s="1082"/>
      <c r="AD49" s="1082"/>
      <c r="AE49" s="1082"/>
      <c r="AF49" s="1082"/>
      <c r="AG49" s="1082"/>
      <c r="AH49" s="1082"/>
      <c r="AI49" s="1082"/>
      <c r="AJ49" s="1082"/>
      <c r="AK49" s="1695"/>
      <c r="AL49" s="1393" t="s">
        <v>48</v>
      </c>
      <c r="AM49" s="1447">
        <v>19144.258856100001</v>
      </c>
      <c r="AN49" s="1448">
        <v>2214.5589543999986</v>
      </c>
      <c r="AO49" s="1448">
        <v>10418.669324800028</v>
      </c>
      <c r="AP49" s="1448">
        <v>4.2033280999999985</v>
      </c>
      <c r="AQ49" s="1449">
        <v>31781.690463400486</v>
      </c>
      <c r="AR49" s="1448">
        <v>1.7498690000000001</v>
      </c>
      <c r="AS49" s="1448">
        <v>2.8207713999999999</v>
      </c>
      <c r="AT49" s="1448">
        <v>3518.2025304699955</v>
      </c>
      <c r="AU49" s="1448">
        <v>15115.444950039873</v>
      </c>
      <c r="AV49" s="1449">
        <v>18638.218120910526</v>
      </c>
      <c r="AW49" s="1448">
        <v>19146.0087251</v>
      </c>
      <c r="AX49" s="1448">
        <v>2217.3797258000013</v>
      </c>
      <c r="AY49" s="1448">
        <v>13936.871855269819</v>
      </c>
      <c r="AZ49" s="1448">
        <v>15119.648278140166</v>
      </c>
      <c r="BA49" s="1449">
        <v>50419.908584309393</v>
      </c>
      <c r="BB49" s="1464">
        <f>+BA49-V101</f>
        <v>-13.177843600613414</v>
      </c>
    </row>
    <row r="50" spans="2:54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72"/>
      <c r="AH50" s="1082"/>
      <c r="AI50" s="1082"/>
      <c r="AJ50" s="1082"/>
      <c r="AK50" s="1082"/>
      <c r="AL50" s="1082"/>
      <c r="AM50" s="1082"/>
      <c r="AN50" s="1082"/>
      <c r="AO50" s="1082"/>
      <c r="AP50" s="1082"/>
      <c r="AQ50" s="1082"/>
      <c r="AR50" s="1082"/>
    </row>
    <row r="51" spans="2:54" ht="18.75" customHeight="1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72"/>
      <c r="AI51" s="1082"/>
      <c r="AJ51" s="1082"/>
    </row>
    <row r="52" spans="2:54" ht="18.75" customHeight="1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72"/>
      <c r="AI52" s="1082"/>
      <c r="AJ52" s="1082"/>
    </row>
    <row r="53" spans="2:54" ht="18.75" customHeight="1">
      <c r="B53" s="540" t="s">
        <v>103</v>
      </c>
      <c r="C53" s="649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Z53" s="1048"/>
      <c r="AA53" s="1048"/>
      <c r="AB53" s="1048"/>
      <c r="AC53" s="1048"/>
      <c r="AD53" s="1048"/>
      <c r="AE53" s="1048"/>
      <c r="AF53" s="1048"/>
      <c r="AH53" s="1090"/>
      <c r="AI53" s="1082"/>
      <c r="AJ53" s="1082"/>
    </row>
    <row r="54" spans="2:54" ht="18.75" customHeight="1">
      <c r="B54" s="26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Z54" s="1048"/>
      <c r="AA54" s="1048"/>
      <c r="AB54" s="1048"/>
      <c r="AC54" s="1048"/>
      <c r="AD54" s="1048"/>
      <c r="AE54" s="1048"/>
      <c r="AF54" s="1048"/>
      <c r="AI54" s="1082"/>
      <c r="AJ54" s="1082"/>
    </row>
    <row r="55" spans="2:54" ht="18.75" customHeight="1" thickBot="1">
      <c r="B55" s="26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Z55" s="1048"/>
      <c r="AA55" s="1048"/>
      <c r="AB55" s="1048"/>
      <c r="AC55" s="1048"/>
      <c r="AD55" s="1048"/>
      <c r="AE55" s="1048"/>
      <c r="AF55" s="1048"/>
      <c r="AI55" s="1082"/>
      <c r="AJ55" s="1082"/>
    </row>
    <row r="56" spans="2:54" ht="18.75" customHeight="1">
      <c r="B56" s="1702" t="s">
        <v>0</v>
      </c>
      <c r="C56" s="1704" t="s">
        <v>83</v>
      </c>
      <c r="D56" s="1709" t="s">
        <v>101</v>
      </c>
      <c r="E56" s="1710"/>
      <c r="F56" s="1710"/>
      <c r="G56" s="1710"/>
      <c r="H56" s="1710"/>
      <c r="I56" s="1710"/>
      <c r="J56" s="1710"/>
      <c r="K56" s="1710"/>
      <c r="L56" s="1711"/>
      <c r="M56" s="273"/>
      <c r="N56" s="273"/>
      <c r="O56" s="204"/>
      <c r="P56" s="204"/>
      <c r="Q56" s="204"/>
      <c r="R56" s="204"/>
      <c r="S56" s="204"/>
      <c r="T56" s="204"/>
      <c r="U56" s="204"/>
      <c r="V56" s="204"/>
      <c r="Z56" s="1048"/>
      <c r="AA56" s="1048"/>
      <c r="AB56" s="1048"/>
      <c r="AC56" s="1048"/>
      <c r="AD56" s="1048"/>
      <c r="AE56" s="1048"/>
      <c r="AF56" s="1048"/>
      <c r="AI56" s="1082"/>
      <c r="AJ56" s="1082"/>
    </row>
    <row r="57" spans="2:54" ht="18.75" customHeight="1" thickBot="1">
      <c r="B57" s="1703"/>
      <c r="C57" s="1705"/>
      <c r="D57" s="1504" t="s">
        <v>44</v>
      </c>
      <c r="E57" s="1505" t="s">
        <v>84</v>
      </c>
      <c r="F57" s="1506" t="s">
        <v>45</v>
      </c>
      <c r="G57" s="1505" t="s">
        <v>84</v>
      </c>
      <c r="H57" s="1506" t="s">
        <v>46</v>
      </c>
      <c r="I57" s="1505" t="s">
        <v>84</v>
      </c>
      <c r="J57" s="1506" t="s">
        <v>47</v>
      </c>
      <c r="K57" s="1505" t="s">
        <v>84</v>
      </c>
      <c r="L57" s="1511" t="s">
        <v>48</v>
      </c>
      <c r="M57" s="274"/>
      <c r="N57" s="274"/>
      <c r="O57" s="204"/>
      <c r="P57" s="204"/>
      <c r="Q57" s="204"/>
      <c r="R57" s="204"/>
      <c r="S57" s="204"/>
      <c r="T57" s="204"/>
      <c r="U57" s="204"/>
      <c r="V57" s="204"/>
      <c r="Z57" s="1048"/>
      <c r="AA57" s="1048"/>
      <c r="AB57" s="1048"/>
      <c r="AC57" s="1048"/>
      <c r="AD57" s="1048"/>
      <c r="AE57" s="1048"/>
      <c r="AF57" s="1048"/>
      <c r="AI57" s="1082"/>
      <c r="AJ57" s="1082"/>
    </row>
    <row r="58" spans="2:54" ht="18.75" customHeight="1">
      <c r="B58" s="650">
        <v>1</v>
      </c>
      <c r="C58" s="651" t="s">
        <v>86</v>
      </c>
      <c r="D58" s="555">
        <v>1534.9432357000001</v>
      </c>
      <c r="E58" s="652">
        <f t="shared" ref="E58:E64" si="37">(D58/$L58)*100</f>
        <v>68.025230519437855</v>
      </c>
      <c r="F58" s="557">
        <v>160.67329109999994</v>
      </c>
      <c r="G58" s="652">
        <f t="shared" ref="G58:G64" si="38">(F58/$L58)*100</f>
        <v>7.1206787398947435</v>
      </c>
      <c r="H58" s="557">
        <v>560.81571749999989</v>
      </c>
      <c r="I58" s="652">
        <f t="shared" ref="I58:I64" si="39">(H58/$L58)*100</f>
        <v>24.854090740667399</v>
      </c>
      <c r="J58" s="653"/>
      <c r="K58" s="654"/>
      <c r="L58" s="655">
        <f t="shared" ref="L58:L63" si="40">SUM(D58,F58,H58,J58)</f>
        <v>2256.4322443000001</v>
      </c>
      <c r="M58" s="275"/>
      <c r="N58" s="275"/>
      <c r="O58" s="204"/>
      <c r="P58" s="204"/>
      <c r="Q58" s="204"/>
      <c r="R58" s="204"/>
      <c r="S58" s="204"/>
      <c r="T58" s="204"/>
      <c r="U58" s="204"/>
      <c r="V58" s="204"/>
      <c r="Z58" s="1048"/>
      <c r="AA58" s="1048"/>
      <c r="AB58" s="1048"/>
      <c r="AC58" s="1048"/>
      <c r="AD58" s="1048"/>
      <c r="AE58" s="1048"/>
      <c r="AF58" s="1048"/>
      <c r="AI58" s="1082"/>
      <c r="AJ58" s="1082"/>
    </row>
    <row r="59" spans="2:54" ht="18.75" customHeight="1">
      <c r="B59" s="656">
        <v>2</v>
      </c>
      <c r="C59" s="657" t="s">
        <v>87</v>
      </c>
      <c r="D59" s="565">
        <v>1426.8390563000003</v>
      </c>
      <c r="E59" s="658">
        <f t="shared" si="37"/>
        <v>67.771724106194782</v>
      </c>
      <c r="F59" s="567">
        <v>152.80250459999996</v>
      </c>
      <c r="G59" s="658">
        <f t="shared" si="38"/>
        <v>7.2577836573527437</v>
      </c>
      <c r="H59" s="567">
        <v>525.71886060000088</v>
      </c>
      <c r="I59" s="658">
        <f t="shared" si="39"/>
        <v>24.970492236452472</v>
      </c>
      <c r="J59" s="659"/>
      <c r="K59" s="660"/>
      <c r="L59" s="661">
        <f t="shared" si="40"/>
        <v>2105.3604215000014</v>
      </c>
      <c r="M59" s="275"/>
      <c r="N59" s="275"/>
      <c r="O59" s="204"/>
      <c r="P59" s="204"/>
      <c r="Q59" s="204"/>
      <c r="R59" s="204"/>
      <c r="S59" s="204"/>
      <c r="T59" s="204"/>
      <c r="U59" s="204"/>
      <c r="V59" s="204"/>
      <c r="Z59" s="1048"/>
      <c r="AA59" s="1048"/>
      <c r="AB59" s="1048"/>
      <c r="AC59" s="1048"/>
      <c r="AD59" s="1048"/>
      <c r="AE59" s="1048"/>
      <c r="AF59" s="1048"/>
      <c r="AH59" s="1082"/>
      <c r="AI59" s="1082"/>
      <c r="AJ59" s="1082"/>
    </row>
    <row r="60" spans="2:54" ht="18.75" customHeight="1">
      <c r="B60" s="656">
        <v>3</v>
      </c>
      <c r="C60" s="657" t="s">
        <v>88</v>
      </c>
      <c r="D60" s="565">
        <v>1524.0453736000009</v>
      </c>
      <c r="E60" s="658">
        <f t="shared" si="37"/>
        <v>66.942015900408236</v>
      </c>
      <c r="F60" s="567">
        <v>161.44066899999999</v>
      </c>
      <c r="G60" s="658">
        <f t="shared" si="38"/>
        <v>7.0911037285212588</v>
      </c>
      <c r="H60" s="567">
        <v>591.17884880000042</v>
      </c>
      <c r="I60" s="658">
        <f t="shared" si="39"/>
        <v>25.966880371070495</v>
      </c>
      <c r="J60" s="659"/>
      <c r="K60" s="660"/>
      <c r="L60" s="661">
        <f t="shared" si="40"/>
        <v>2276.6648914000016</v>
      </c>
      <c r="M60" s="275"/>
      <c r="N60" s="275"/>
      <c r="O60" s="204"/>
      <c r="P60" s="204"/>
      <c r="Q60" s="204"/>
      <c r="R60" s="204"/>
      <c r="S60" s="204"/>
      <c r="T60" s="204"/>
      <c r="U60" s="204"/>
      <c r="V60" s="204"/>
      <c r="X60" s="410"/>
      <c r="Z60" s="1048"/>
      <c r="AA60" s="1048"/>
      <c r="AB60" s="1048"/>
      <c r="AC60" s="1048"/>
      <c r="AD60" s="1048"/>
      <c r="AE60" s="1048"/>
      <c r="AF60" s="1048"/>
      <c r="AH60" s="1082"/>
      <c r="AI60" s="1082"/>
      <c r="AJ60" s="1082"/>
    </row>
    <row r="61" spans="2:54" ht="18.75" customHeight="1">
      <c r="B61" s="656">
        <v>4</v>
      </c>
      <c r="C61" s="657" t="s">
        <v>89</v>
      </c>
      <c r="D61" s="565">
        <v>1460.8323002999998</v>
      </c>
      <c r="E61" s="658">
        <f t="shared" si="37"/>
        <v>67.84982830562565</v>
      </c>
      <c r="F61" s="567">
        <v>148.83355889999993</v>
      </c>
      <c r="G61" s="658">
        <f t="shared" si="38"/>
        <v>6.9127246265066846</v>
      </c>
      <c r="H61" s="567">
        <v>543.3717191999998</v>
      </c>
      <c r="I61" s="658">
        <f t="shared" si="39"/>
        <v>25.237447067867674</v>
      </c>
      <c r="J61" s="659"/>
      <c r="K61" s="660"/>
      <c r="L61" s="661">
        <f t="shared" si="40"/>
        <v>2153.0375783999993</v>
      </c>
      <c r="M61" s="275"/>
      <c r="N61" s="275"/>
      <c r="O61" s="204"/>
      <c r="P61" s="204"/>
      <c r="Q61" s="204"/>
      <c r="R61" s="204"/>
      <c r="S61" s="204"/>
      <c r="T61" s="204"/>
      <c r="U61" s="204"/>
      <c r="V61" s="204"/>
      <c r="Z61" s="1048"/>
      <c r="AA61" s="1048"/>
      <c r="AB61" s="1048"/>
      <c r="AC61" s="1048"/>
      <c r="AD61" s="1048"/>
      <c r="AE61" s="1048"/>
      <c r="AF61" s="1048"/>
      <c r="AH61" s="1082"/>
      <c r="AI61" s="1082"/>
      <c r="AJ61" s="1082"/>
    </row>
    <row r="62" spans="2:54" ht="18.75" customHeight="1">
      <c r="B62" s="656">
        <v>5</v>
      </c>
      <c r="C62" s="657" t="s">
        <v>90</v>
      </c>
      <c r="D62" s="565">
        <v>1554.6799698999994</v>
      </c>
      <c r="E62" s="658">
        <f t="shared" si="37"/>
        <v>67.837222880906282</v>
      </c>
      <c r="F62" s="567">
        <v>160.64715749999999</v>
      </c>
      <c r="G62" s="658">
        <f t="shared" si="38"/>
        <v>7.0097108340647942</v>
      </c>
      <c r="H62" s="567">
        <v>576.45296599999938</v>
      </c>
      <c r="I62" s="658">
        <f t="shared" si="39"/>
        <v>25.15306628502892</v>
      </c>
      <c r="J62" s="659"/>
      <c r="K62" s="660"/>
      <c r="L62" s="661">
        <f t="shared" si="40"/>
        <v>2291.7800933999988</v>
      </c>
      <c r="M62" s="275"/>
      <c r="N62" s="275"/>
      <c r="O62" s="204"/>
      <c r="P62" s="204"/>
      <c r="Q62" s="204"/>
      <c r="R62" s="204"/>
      <c r="S62" s="204"/>
      <c r="T62" s="204"/>
      <c r="U62" s="204"/>
      <c r="V62" s="204"/>
      <c r="Z62" s="1048"/>
      <c r="AA62" s="1048"/>
      <c r="AB62" s="1048"/>
      <c r="AC62" s="1048"/>
      <c r="AD62" s="1048"/>
      <c r="AE62" s="1048"/>
      <c r="AF62" s="1048"/>
    </row>
    <row r="63" spans="2:54" ht="18.75" customHeight="1">
      <c r="B63" s="662">
        <v>6</v>
      </c>
      <c r="C63" s="663" t="s">
        <v>91</v>
      </c>
      <c r="D63" s="565">
        <v>1588.8120001</v>
      </c>
      <c r="E63" s="664">
        <f t="shared" si="37"/>
        <v>68.709386150705654</v>
      </c>
      <c r="F63" s="567">
        <v>158.24010439999995</v>
      </c>
      <c r="G63" s="664">
        <f t="shared" si="38"/>
        <v>6.8432139466867392</v>
      </c>
      <c r="H63" s="567">
        <v>565.31319099999894</v>
      </c>
      <c r="I63" s="664">
        <f t="shared" si="39"/>
        <v>24.447399902607611</v>
      </c>
      <c r="J63" s="665"/>
      <c r="K63" s="666"/>
      <c r="L63" s="667">
        <f t="shared" si="40"/>
        <v>2312.3652954999989</v>
      </c>
      <c r="M63" s="275"/>
      <c r="N63" s="275"/>
      <c r="O63" s="204"/>
      <c r="P63" s="204"/>
      <c r="Q63" s="204"/>
      <c r="R63" s="204"/>
      <c r="S63" s="204"/>
      <c r="T63" s="204"/>
      <c r="U63" s="204"/>
      <c r="V63" s="204"/>
      <c r="Z63" s="1048"/>
      <c r="AA63" s="1048"/>
      <c r="AB63" s="1048"/>
      <c r="AC63" s="1048"/>
      <c r="AD63" s="1048"/>
      <c r="AE63" s="1048"/>
      <c r="AF63" s="1048"/>
    </row>
    <row r="64" spans="2:54" ht="18.75" customHeight="1">
      <c r="B64" s="668"/>
      <c r="C64" s="669" t="s">
        <v>92</v>
      </c>
      <c r="D64" s="670">
        <f>SUM(D58:D63)</f>
        <v>9090.1519359000013</v>
      </c>
      <c r="E64" s="671">
        <f t="shared" si="37"/>
        <v>67.859031595200989</v>
      </c>
      <c r="F64" s="672">
        <f>SUM(F58:F63)</f>
        <v>942.63728549999985</v>
      </c>
      <c r="G64" s="671">
        <f t="shared" si="38"/>
        <v>7.0368959496633288</v>
      </c>
      <c r="H64" s="672">
        <f>SUM(H58:H63)</f>
        <v>3362.8513030999993</v>
      </c>
      <c r="I64" s="671">
        <f t="shared" si="39"/>
        <v>25.104072455135697</v>
      </c>
      <c r="J64" s="673"/>
      <c r="K64" s="674"/>
      <c r="L64" s="675">
        <f>SUM(L58:L63)</f>
        <v>13395.640524499999</v>
      </c>
      <c r="M64" s="265"/>
      <c r="N64" s="265"/>
      <c r="O64" s="204"/>
      <c r="P64" s="204"/>
      <c r="Q64" s="204"/>
      <c r="R64" s="204"/>
      <c r="S64" s="204"/>
      <c r="T64" s="204"/>
      <c r="U64" s="204"/>
      <c r="V64" s="204"/>
      <c r="Z64" s="1048"/>
      <c r="AA64" s="1048"/>
      <c r="AB64" s="1048"/>
      <c r="AC64" s="1048"/>
      <c r="AD64" s="1048"/>
      <c r="AE64" s="1048"/>
      <c r="AF64" s="1048"/>
    </row>
    <row r="65" spans="1:60" ht="18.75" customHeight="1">
      <c r="B65" s="662"/>
      <c r="C65" s="676"/>
      <c r="D65" s="677"/>
      <c r="E65" s="678"/>
      <c r="F65" s="679"/>
      <c r="G65" s="678"/>
      <c r="H65" s="679"/>
      <c r="I65" s="678"/>
      <c r="J65" s="680"/>
      <c r="K65" s="681"/>
      <c r="L65" s="682"/>
      <c r="M65" s="275"/>
      <c r="N65" s="275"/>
      <c r="O65" s="204"/>
      <c r="P65" s="204"/>
      <c r="Q65" s="204"/>
      <c r="R65" s="204"/>
      <c r="S65" s="204"/>
      <c r="T65" s="204"/>
      <c r="U65" s="204"/>
      <c r="V65" s="204"/>
      <c r="Z65" s="1048"/>
      <c r="AA65" s="1048"/>
      <c r="AB65" s="1048"/>
      <c r="AC65" s="1048"/>
      <c r="AD65" s="1048"/>
      <c r="AE65" s="1048"/>
      <c r="AF65" s="1048"/>
    </row>
    <row r="66" spans="1:60" ht="18.75" customHeight="1">
      <c r="B66" s="683">
        <v>7</v>
      </c>
      <c r="C66" s="684" t="s">
        <v>93</v>
      </c>
      <c r="D66" s="607">
        <v>1664.4457716000009</v>
      </c>
      <c r="E66" s="685">
        <f t="shared" ref="E66:E72" si="41">(D66/$L66)*100</f>
        <v>70.105295968175724</v>
      </c>
      <c r="F66" s="609">
        <v>165.74564029999996</v>
      </c>
      <c r="G66" s="685">
        <f t="shared" ref="G66:G72" si="42">(F66/$L66)*100</f>
        <v>6.9810908633547966</v>
      </c>
      <c r="H66" s="609">
        <v>544.01691089999929</v>
      </c>
      <c r="I66" s="686">
        <f t="shared" ref="I66:I72" si="43">(H66/$L66)*100</f>
        <v>22.913613168469482</v>
      </c>
      <c r="J66" s="687"/>
      <c r="K66" s="688"/>
      <c r="L66" s="689">
        <f t="shared" ref="L66:L71" si="44">SUM(D66,F66,H66,J66)</f>
        <v>2374.2083228000001</v>
      </c>
      <c r="M66" s="275"/>
      <c r="N66" s="275"/>
      <c r="O66" s="204"/>
      <c r="P66" s="204"/>
      <c r="Q66" s="204"/>
      <c r="R66" s="204"/>
      <c r="S66" s="204"/>
      <c r="T66" s="204"/>
      <c r="U66" s="204"/>
      <c r="V66" s="204"/>
      <c r="Z66" s="1048"/>
      <c r="AA66" s="1048"/>
      <c r="AB66" s="1048"/>
      <c r="AC66" s="1048"/>
      <c r="AD66" s="1048"/>
      <c r="AE66" s="1048"/>
      <c r="AF66" s="1048"/>
    </row>
    <row r="67" spans="1:60" ht="18.75" customHeight="1">
      <c r="B67" s="656">
        <v>8</v>
      </c>
      <c r="C67" s="690" t="s">
        <v>94</v>
      </c>
      <c r="D67" s="565">
        <v>1654.9294000000007</v>
      </c>
      <c r="E67" s="660">
        <f t="shared" si="41"/>
        <v>70.062541782229786</v>
      </c>
      <c r="F67" s="567">
        <v>161.21446689999999</v>
      </c>
      <c r="G67" s="660">
        <f t="shared" si="42"/>
        <v>6.8251221611514934</v>
      </c>
      <c r="H67" s="567">
        <v>545.93058530000008</v>
      </c>
      <c r="I67" s="658">
        <f t="shared" si="43"/>
        <v>23.11233605661873</v>
      </c>
      <c r="J67" s="659"/>
      <c r="K67" s="691"/>
      <c r="L67" s="692">
        <f t="shared" si="44"/>
        <v>2362.0744522000005</v>
      </c>
      <c r="M67" s="275"/>
      <c r="N67" s="275"/>
      <c r="O67" s="204"/>
      <c r="P67" s="204"/>
      <c r="Q67" s="204"/>
      <c r="R67" s="204"/>
      <c r="S67" s="204"/>
      <c r="T67" s="204"/>
      <c r="U67" s="204"/>
      <c r="V67" s="204"/>
      <c r="Z67" s="1048"/>
      <c r="AA67" s="1048"/>
      <c r="AB67" s="1048"/>
      <c r="AC67" s="1048"/>
      <c r="AD67" s="1048"/>
      <c r="AE67" s="1048"/>
      <c r="AF67" s="1048"/>
    </row>
    <row r="68" spans="1:60" ht="18.75" customHeight="1">
      <c r="B68" s="656">
        <v>9</v>
      </c>
      <c r="C68" s="690" t="s">
        <v>95</v>
      </c>
      <c r="D68" s="565">
        <v>1655.7516330000003</v>
      </c>
      <c r="E68" s="660">
        <f t="shared" si="41"/>
        <v>70.225180337878484</v>
      </c>
      <c r="F68" s="567">
        <v>150.64101839999998</v>
      </c>
      <c r="G68" s="660">
        <f t="shared" si="42"/>
        <v>6.389118073375724</v>
      </c>
      <c r="H68" s="567">
        <v>551.38218810000023</v>
      </c>
      <c r="I68" s="658">
        <f t="shared" si="43"/>
        <v>23.385701588745796</v>
      </c>
      <c r="J68" s="659"/>
      <c r="K68" s="691"/>
      <c r="L68" s="692">
        <f t="shared" si="44"/>
        <v>2357.7748395000003</v>
      </c>
      <c r="M68" s="275"/>
      <c r="N68" s="275"/>
      <c r="O68" s="204"/>
      <c r="P68" s="204"/>
      <c r="Q68" s="204"/>
      <c r="R68" s="204"/>
      <c r="S68" s="204"/>
      <c r="T68" s="204"/>
      <c r="U68" s="204"/>
      <c r="V68" s="204"/>
      <c r="Z68" s="1048"/>
      <c r="AA68" s="1048"/>
      <c r="AB68" s="1048"/>
      <c r="AC68" s="1048"/>
      <c r="AD68" s="1048"/>
      <c r="AE68" s="1048"/>
      <c r="AF68" s="1048"/>
    </row>
    <row r="69" spans="1:60" ht="18.75" customHeight="1">
      <c r="B69" s="656">
        <v>10</v>
      </c>
      <c r="C69" s="690" t="s">
        <v>96</v>
      </c>
      <c r="D69" s="565">
        <v>1682.4991464999998</v>
      </c>
      <c r="E69" s="660">
        <f t="shared" si="41"/>
        <v>69.460570378850676</v>
      </c>
      <c r="F69" s="567">
        <v>165.96118830000003</v>
      </c>
      <c r="G69" s="660">
        <f t="shared" si="42"/>
        <v>6.8515688843292022</v>
      </c>
      <c r="H69" s="567">
        <v>573.77596029999916</v>
      </c>
      <c r="I69" s="658">
        <f t="shared" si="43"/>
        <v>23.687860736820127</v>
      </c>
      <c r="J69" s="659"/>
      <c r="K69" s="691"/>
      <c r="L69" s="692">
        <f t="shared" si="44"/>
        <v>2422.2362950999991</v>
      </c>
      <c r="M69" s="275"/>
      <c r="N69" s="275"/>
      <c r="O69" s="204"/>
      <c r="P69" s="204"/>
      <c r="Q69" s="204"/>
      <c r="R69" s="204"/>
      <c r="S69" s="204"/>
      <c r="T69" s="204"/>
      <c r="U69" s="204"/>
      <c r="V69" s="204"/>
      <c r="Z69" s="1048"/>
      <c r="AA69" s="1048"/>
      <c r="AB69" s="1048"/>
      <c r="AC69" s="1048"/>
      <c r="AD69" s="1048"/>
      <c r="AE69" s="1048"/>
      <c r="AF69" s="1048"/>
    </row>
    <row r="70" spans="1:60" ht="18.75" customHeight="1">
      <c r="B70" s="656">
        <v>11</v>
      </c>
      <c r="C70" s="690" t="s">
        <v>97</v>
      </c>
      <c r="D70" s="565">
        <v>1673.4438440999991</v>
      </c>
      <c r="E70" s="660">
        <f t="shared" si="41"/>
        <v>69.694138715420408</v>
      </c>
      <c r="F70" s="567">
        <v>156.78013389999998</v>
      </c>
      <c r="G70" s="660">
        <f t="shared" si="42"/>
        <v>6.5294431231573764</v>
      </c>
      <c r="H70" s="567">
        <v>570.90167610000003</v>
      </c>
      <c r="I70" s="658">
        <f t="shared" si="43"/>
        <v>23.776418161422207</v>
      </c>
      <c r="J70" s="659"/>
      <c r="K70" s="691"/>
      <c r="L70" s="692">
        <f t="shared" si="44"/>
        <v>2401.1256540999993</v>
      </c>
      <c r="M70" s="275"/>
      <c r="N70" s="275"/>
      <c r="O70" s="204"/>
      <c r="P70" s="204"/>
      <c r="Q70" s="204"/>
      <c r="R70" s="204"/>
      <c r="S70" s="204"/>
      <c r="T70" s="204"/>
      <c r="U70" s="204"/>
      <c r="V70" s="204"/>
      <c r="Z70" s="1048"/>
      <c r="AA70" s="1048"/>
      <c r="AB70" s="1048"/>
      <c r="AC70" s="1048"/>
      <c r="AD70" s="1048"/>
      <c r="AE70" s="1048"/>
      <c r="AF70" s="1048"/>
    </row>
    <row r="71" spans="1:60" ht="18.75" customHeight="1">
      <c r="B71" s="693">
        <v>12</v>
      </c>
      <c r="C71" s="694" t="s">
        <v>98</v>
      </c>
      <c r="D71" s="565">
        <v>1736.2149686</v>
      </c>
      <c r="E71" s="666">
        <f t="shared" si="41"/>
        <v>70.394381265231871</v>
      </c>
      <c r="F71" s="567">
        <v>157.73262450000001</v>
      </c>
      <c r="G71" s="666">
        <f t="shared" si="42"/>
        <v>6.3952279572684327</v>
      </c>
      <c r="H71" s="567">
        <v>572.46369909999999</v>
      </c>
      <c r="I71" s="664">
        <f t="shared" si="43"/>
        <v>23.2103907774997</v>
      </c>
      <c r="J71" s="665"/>
      <c r="K71" s="695"/>
      <c r="L71" s="696">
        <f t="shared" si="44"/>
        <v>2466.4112921999999</v>
      </c>
      <c r="M71" s="275"/>
      <c r="N71" s="275"/>
      <c r="O71" s="204"/>
      <c r="P71" s="204"/>
      <c r="Q71" s="204"/>
      <c r="R71" s="204"/>
      <c r="S71" s="204"/>
      <c r="T71" s="204"/>
      <c r="U71" s="204"/>
      <c r="V71" s="204"/>
      <c r="Z71" s="1048"/>
      <c r="AA71" s="1048"/>
      <c r="AB71" s="1048"/>
      <c r="AC71" s="1048"/>
      <c r="AD71" s="1048"/>
      <c r="AE71" s="1048"/>
      <c r="AF71" s="1048"/>
    </row>
    <row r="72" spans="1:60" ht="18.75" customHeight="1" thickBot="1">
      <c r="B72" s="697"/>
      <c r="C72" s="698" t="s">
        <v>99</v>
      </c>
      <c r="D72" s="699">
        <f>SUM(D66:D71)</f>
        <v>10067.2847638</v>
      </c>
      <c r="E72" s="700">
        <f t="shared" si="41"/>
        <v>69.990288850418253</v>
      </c>
      <c r="F72" s="701">
        <f>SUM(F66:F71)</f>
        <v>958.07507229999999</v>
      </c>
      <c r="G72" s="700">
        <f t="shared" si="42"/>
        <v>6.6607782161663422</v>
      </c>
      <c r="H72" s="701">
        <f>SUM(H66:H71)</f>
        <v>3358.4710197999984</v>
      </c>
      <c r="I72" s="700">
        <f t="shared" si="43"/>
        <v>23.348932933415377</v>
      </c>
      <c r="J72" s="702"/>
      <c r="K72" s="703"/>
      <c r="L72" s="704">
        <f>SUM(L66:L71)</f>
        <v>14383.830855900002</v>
      </c>
      <c r="M72" s="265"/>
      <c r="N72" s="265"/>
      <c r="O72" s="204"/>
      <c r="P72" s="204"/>
      <c r="Q72" s="204"/>
      <c r="R72" s="204"/>
      <c r="S72" s="204"/>
      <c r="T72" s="204"/>
      <c r="U72" s="204"/>
      <c r="V72" s="204"/>
      <c r="Z72" s="1048"/>
      <c r="AA72" s="1048"/>
      <c r="AB72" s="1048"/>
      <c r="AC72" s="1048"/>
      <c r="AD72" s="1048"/>
      <c r="AE72" s="1048"/>
      <c r="AF72" s="1048"/>
    </row>
    <row r="73" spans="1:60" ht="18.75" customHeight="1" thickBot="1">
      <c r="B73" s="204"/>
      <c r="C73" s="206"/>
      <c r="D73" s="265"/>
      <c r="E73" s="266"/>
      <c r="F73" s="265"/>
      <c r="G73" s="266"/>
      <c r="H73" s="265"/>
      <c r="I73" s="266"/>
      <c r="J73" s="267"/>
      <c r="K73" s="266"/>
      <c r="L73" s="265"/>
      <c r="M73" s="265"/>
      <c r="N73" s="265"/>
      <c r="O73" s="204"/>
      <c r="P73" s="204"/>
      <c r="Q73" s="204"/>
      <c r="R73" s="204"/>
      <c r="S73" s="204"/>
      <c r="T73" s="204"/>
      <c r="U73" s="204"/>
      <c r="V73" s="204"/>
      <c r="AF73" s="1048"/>
    </row>
    <row r="74" spans="1:60" s="529" customFormat="1" ht="18.75" customHeight="1" thickBot="1">
      <c r="A74" s="491"/>
      <c r="B74" s="491"/>
      <c r="C74" s="705" t="s">
        <v>100</v>
      </c>
      <c r="D74" s="706">
        <f>SUM(D64,D72)</f>
        <v>19157.436699700003</v>
      </c>
      <c r="E74" s="707">
        <f>(D74/$L74)*100</f>
        <v>68.962567492254976</v>
      </c>
      <c r="F74" s="708">
        <f>SUM(F64,F72)</f>
        <v>1900.7123577999998</v>
      </c>
      <c r="G74" s="707">
        <f>(F74/$L74)*100</f>
        <v>6.8421473244485886</v>
      </c>
      <c r="H74" s="708">
        <f>SUM(H64,H72)</f>
        <v>6721.3223228999977</v>
      </c>
      <c r="I74" s="707">
        <f>(H74/$L74)*100</f>
        <v>24.195285183296448</v>
      </c>
      <c r="J74" s="709"/>
      <c r="K74" s="707"/>
      <c r="L74" s="277">
        <f>SUM(L64,L72)</f>
        <v>27779.471380399998</v>
      </c>
      <c r="M74" s="278"/>
      <c r="N74" s="278"/>
      <c r="O74" s="491"/>
      <c r="P74" s="491"/>
      <c r="Q74" s="491"/>
      <c r="R74" s="491"/>
      <c r="S74" s="491"/>
      <c r="T74" s="491"/>
      <c r="U74" s="491"/>
      <c r="V74" s="491"/>
      <c r="W74" s="491"/>
      <c r="X74" s="710"/>
      <c r="Y74" s="1091"/>
      <c r="Z74" s="1091"/>
      <c r="AA74" s="1091"/>
      <c r="AB74" s="1091"/>
      <c r="AC74" s="1091"/>
      <c r="AD74" s="1091"/>
      <c r="AE74" s="1091"/>
      <c r="AF74" s="1092"/>
      <c r="AG74" s="1091"/>
      <c r="AH74" s="1091"/>
      <c r="AI74" s="1091"/>
      <c r="AJ74" s="1091"/>
      <c r="AK74" s="1091"/>
      <c r="AL74" s="1091"/>
      <c r="AM74" s="1091"/>
      <c r="AN74" s="1091"/>
      <c r="AO74" s="1091"/>
      <c r="AP74" s="1091"/>
      <c r="AQ74" s="1091"/>
      <c r="AR74" s="1091"/>
      <c r="AS74" s="1091"/>
      <c r="AT74" s="1091"/>
      <c r="AU74" s="1091"/>
      <c r="AV74" s="1091"/>
      <c r="AW74" s="1091"/>
      <c r="AX74" s="1091"/>
      <c r="AY74" s="1091"/>
      <c r="AZ74" s="1091"/>
      <c r="BA74" s="1091"/>
      <c r="BB74" s="1091"/>
      <c r="BC74" s="1091"/>
      <c r="BD74" s="1091"/>
      <c r="BE74" s="1091"/>
      <c r="BF74" s="1091"/>
      <c r="BG74" s="1091"/>
      <c r="BH74" s="1091"/>
    </row>
    <row r="75" spans="1:60" ht="18.75" customHeight="1">
      <c r="B75" s="204"/>
      <c r="C75" s="204"/>
      <c r="D75" s="207"/>
      <c r="E75" s="207"/>
      <c r="F75" s="207"/>
      <c r="G75" s="207"/>
      <c r="H75" s="207"/>
      <c r="I75" s="207"/>
      <c r="J75" s="207"/>
      <c r="K75" s="207"/>
      <c r="L75" s="279"/>
      <c r="M75" s="279"/>
      <c r="N75" s="279"/>
      <c r="O75" s="204"/>
      <c r="P75" s="204"/>
      <c r="Q75" s="204"/>
      <c r="R75" s="204"/>
      <c r="S75" s="204"/>
      <c r="T75" s="204"/>
      <c r="U75" s="204"/>
      <c r="V75" s="204"/>
      <c r="AF75" s="1048"/>
    </row>
    <row r="76" spans="1:60" ht="18.75" customHeight="1">
      <c r="B76" s="204"/>
      <c r="C76" s="207"/>
      <c r="D76" s="207"/>
      <c r="E76" s="207"/>
      <c r="F76" s="207"/>
      <c r="G76" s="207"/>
      <c r="H76" s="207"/>
      <c r="I76" s="207"/>
      <c r="J76" s="207"/>
      <c r="K76" s="207"/>
      <c r="L76" s="280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AF76" s="1048"/>
    </row>
    <row r="77" spans="1:60">
      <c r="B77" s="204"/>
      <c r="C77" s="243"/>
      <c r="D77" s="243"/>
      <c r="E77" s="243"/>
      <c r="F77" s="243"/>
      <c r="G77" s="243"/>
      <c r="H77" s="243"/>
      <c r="I77" s="243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AF77" s="1048"/>
    </row>
    <row r="78" spans="1:60">
      <c r="B78" s="204"/>
      <c r="C78" s="243"/>
      <c r="D78" s="243"/>
      <c r="E78" s="243"/>
      <c r="F78" s="243"/>
      <c r="G78" s="243"/>
      <c r="H78" s="243"/>
      <c r="I78" s="243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AF78" s="1048"/>
    </row>
    <row r="79" spans="1:60"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AF79" s="1048"/>
    </row>
    <row r="80" spans="1:60" ht="15.75">
      <c r="B80" s="540" t="s">
        <v>104</v>
      </c>
      <c r="C80" s="649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</row>
    <row r="81" spans="1:60" ht="15">
      <c r="B81" s="26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</row>
    <row r="82" spans="1:60" s="712" customFormat="1" ht="18.75" customHeight="1" thickBot="1">
      <c r="A82" s="552"/>
      <c r="B82" s="543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711"/>
      <c r="Y82" s="1093"/>
      <c r="Z82" s="1093"/>
      <c r="AA82" s="1093"/>
      <c r="AB82" s="1093"/>
      <c r="AC82" s="1093"/>
      <c r="AD82" s="1093"/>
      <c r="AE82" s="1093"/>
      <c r="AF82" s="1093"/>
      <c r="AG82" s="1093"/>
      <c r="AH82" s="1093"/>
      <c r="AI82" s="1093"/>
      <c r="AJ82" s="1093"/>
      <c r="AK82" s="1093"/>
      <c r="AL82" s="1093"/>
      <c r="AM82" s="1093"/>
      <c r="AN82" s="1093"/>
      <c r="AO82" s="1093"/>
      <c r="AP82" s="1093"/>
      <c r="AQ82" s="1093"/>
      <c r="AR82" s="1093"/>
      <c r="AS82" s="1093"/>
      <c r="AT82" s="1093"/>
      <c r="AU82" s="1093"/>
      <c r="AV82" s="1093"/>
      <c r="AW82" s="1093"/>
      <c r="AX82" s="1093"/>
      <c r="AY82" s="1093"/>
      <c r="AZ82" s="1093"/>
      <c r="BA82" s="1093"/>
      <c r="BB82" s="1093"/>
      <c r="BC82" s="1093"/>
      <c r="BD82" s="1093"/>
      <c r="BE82" s="1093"/>
      <c r="BF82" s="1093"/>
      <c r="BG82" s="1093"/>
      <c r="BH82" s="1093"/>
    </row>
    <row r="83" spans="1:60" s="712" customFormat="1" ht="18.75" customHeight="1">
      <c r="A83" s="552"/>
      <c r="B83" s="1698" t="s">
        <v>0</v>
      </c>
      <c r="C83" s="1700" t="s">
        <v>83</v>
      </c>
      <c r="D83" s="1497" t="s">
        <v>101</v>
      </c>
      <c r="E83" s="1498"/>
      <c r="F83" s="1498"/>
      <c r="G83" s="1498"/>
      <c r="H83" s="1498"/>
      <c r="I83" s="1498"/>
      <c r="J83" s="1499"/>
      <c r="K83" s="1499"/>
      <c r="L83" s="1499"/>
      <c r="M83" s="1497" t="s">
        <v>82</v>
      </c>
      <c r="N83" s="1498"/>
      <c r="O83" s="1500"/>
      <c r="P83" s="1501"/>
      <c r="Q83" s="1501"/>
      <c r="R83" s="1501"/>
      <c r="S83" s="1501"/>
      <c r="T83" s="1501"/>
      <c r="U83" s="1501"/>
      <c r="V83" s="1512"/>
      <c r="W83" s="552"/>
      <c r="X83" s="711"/>
      <c r="Y83" s="1093"/>
      <c r="Z83" s="1093"/>
      <c r="AA83" s="1093"/>
      <c r="AB83" s="1093"/>
      <c r="AC83" s="1093"/>
      <c r="AD83" s="1093"/>
      <c r="AE83" s="1093"/>
      <c r="AF83" s="1093"/>
      <c r="AG83" s="1093"/>
      <c r="AH83" s="1093"/>
      <c r="AI83" s="1093"/>
      <c r="AJ83" s="1093"/>
      <c r="AK83" s="1093"/>
      <c r="AL83" s="1093"/>
      <c r="AM83" s="1093"/>
      <c r="AN83" s="1093"/>
      <c r="AO83" s="1093"/>
      <c r="AP83" s="1093"/>
      <c r="AQ83" s="1093"/>
      <c r="AR83" s="1093"/>
      <c r="AS83" s="1093"/>
      <c r="AT83" s="1093"/>
      <c r="AU83" s="1093"/>
      <c r="AV83" s="1093"/>
      <c r="AW83" s="1093"/>
      <c r="AX83" s="1093"/>
      <c r="AY83" s="1093"/>
      <c r="AZ83" s="1093"/>
      <c r="BA83" s="1093"/>
      <c r="BB83" s="1093"/>
      <c r="BC83" s="1093"/>
      <c r="BD83" s="1093"/>
      <c r="BE83" s="1093"/>
      <c r="BF83" s="1093"/>
      <c r="BG83" s="1093"/>
      <c r="BH83" s="1093"/>
    </row>
    <row r="84" spans="1:60" s="712" customFormat="1" ht="18.75" customHeight="1" thickBot="1">
      <c r="A84" s="552"/>
      <c r="B84" s="1699"/>
      <c r="C84" s="1701"/>
      <c r="D84" s="1504" t="s">
        <v>44</v>
      </c>
      <c r="E84" s="1505" t="s">
        <v>84</v>
      </c>
      <c r="F84" s="1506" t="s">
        <v>45</v>
      </c>
      <c r="G84" s="1505" t="s">
        <v>84</v>
      </c>
      <c r="H84" s="1506" t="s">
        <v>46</v>
      </c>
      <c r="I84" s="1505" t="s">
        <v>84</v>
      </c>
      <c r="J84" s="1506" t="s">
        <v>47</v>
      </c>
      <c r="K84" s="1505" t="s">
        <v>84</v>
      </c>
      <c r="L84" s="1507" t="s">
        <v>85</v>
      </c>
      <c r="M84" s="1504" t="s">
        <v>44</v>
      </c>
      <c r="N84" s="1505" t="s">
        <v>84</v>
      </c>
      <c r="O84" s="1508" t="s">
        <v>45</v>
      </c>
      <c r="P84" s="1505" t="s">
        <v>84</v>
      </c>
      <c r="Q84" s="1505" t="s">
        <v>46</v>
      </c>
      <c r="R84" s="1505" t="s">
        <v>84</v>
      </c>
      <c r="S84" s="1505" t="s">
        <v>47</v>
      </c>
      <c r="T84" s="1505" t="s">
        <v>84</v>
      </c>
      <c r="U84" s="1513" t="s">
        <v>85</v>
      </c>
      <c r="V84" s="1514" t="s">
        <v>48</v>
      </c>
      <c r="W84" s="552"/>
      <c r="X84" s="711"/>
      <c r="Y84" s="1093"/>
      <c r="Z84" s="1093"/>
      <c r="AA84" s="1093"/>
      <c r="AB84" s="1093"/>
      <c r="AC84" s="1093"/>
      <c r="AD84" s="1093"/>
      <c r="AE84" s="1093"/>
      <c r="AF84" s="1093"/>
      <c r="AG84" s="1093"/>
      <c r="AH84" s="1093"/>
      <c r="AI84" s="1093"/>
      <c r="AJ84" s="1093"/>
      <c r="AK84" s="1093"/>
      <c r="AL84" s="1093"/>
      <c r="AM84" s="1093"/>
      <c r="AN84" s="1093"/>
      <c r="AO84" s="1093"/>
      <c r="AP84" s="1093"/>
      <c r="AQ84" s="1093"/>
      <c r="AR84" s="1093"/>
      <c r="AS84" s="1093"/>
      <c r="AT84" s="1093"/>
      <c r="AU84" s="1093"/>
      <c r="AV84" s="1093"/>
      <c r="AW84" s="1093"/>
      <c r="AX84" s="1093"/>
      <c r="AY84" s="1093"/>
      <c r="AZ84" s="1093"/>
      <c r="BA84" s="1093"/>
      <c r="BB84" s="1093"/>
      <c r="BC84" s="1093"/>
      <c r="BD84" s="1093"/>
      <c r="BE84" s="1093"/>
      <c r="BF84" s="1093"/>
      <c r="BG84" s="1093"/>
      <c r="BH84" s="1093"/>
    </row>
    <row r="85" spans="1:60" s="712" customFormat="1" ht="18.75" customHeight="1">
      <c r="A85" s="552"/>
      <c r="B85" s="530">
        <v>1</v>
      </c>
      <c r="C85" s="713" t="s">
        <v>86</v>
      </c>
      <c r="D85" s="714">
        <f>+D7+D58</f>
        <v>1534.9432357000001</v>
      </c>
      <c r="E85" s="715">
        <f t="shared" ref="E85:E91" si="45">(D85/$L85)*100</f>
        <v>59.167624923169846</v>
      </c>
      <c r="F85" s="716">
        <f t="shared" ref="F85:F90" si="46">+F7+F58</f>
        <v>187.74377669999996</v>
      </c>
      <c r="G85" s="715">
        <f t="shared" ref="G85:G91" si="47">(F85/$L85)*100</f>
        <v>7.2369799111034014</v>
      </c>
      <c r="H85" s="716">
        <f t="shared" ref="H85:H90" si="48">+H7+H58</f>
        <v>871.27448120000008</v>
      </c>
      <c r="I85" s="715">
        <f t="shared" ref="I85:I91" si="49">(H85/$L85)*100</f>
        <v>33.58511279751751</v>
      </c>
      <c r="J85" s="1248">
        <f t="shared" ref="J85:J90" si="50">+J7+J58</f>
        <v>0.26674809999999999</v>
      </c>
      <c r="K85" s="715">
        <f t="shared" ref="K85:K90" si="51">(J85/$L85)*100</f>
        <v>1.0282368209252079E-2</v>
      </c>
      <c r="L85" s="718">
        <f t="shared" ref="L85:L90" si="52">SUM(D85,F85,H85,J85)</f>
        <v>2594.2282416999997</v>
      </c>
      <c r="M85" s="719">
        <f t="shared" ref="M85:M91" si="53">M7</f>
        <v>0.113138</v>
      </c>
      <c r="N85" s="720">
        <f t="shared" ref="N85:N91" si="54">(M85/$U85)*100</f>
        <v>7.1579867389719313E-3</v>
      </c>
      <c r="O85" s="721">
        <f t="shared" ref="O85:O91" si="55">O7</f>
        <v>0.25288170000000004</v>
      </c>
      <c r="P85" s="1413">
        <f t="shared" ref="P85:P91" si="56">(O85/$U85)*100</f>
        <v>1.5999256263401141E-2</v>
      </c>
      <c r="Q85" s="722">
        <f t="shared" ref="Q85:Q91" si="57">Q7</f>
        <v>305.57974579999853</v>
      </c>
      <c r="R85" s="715">
        <f t="shared" ref="R85:R91" si="58">(Q85/$U85)*100</f>
        <v>19.33334306894945</v>
      </c>
      <c r="S85" s="722">
        <f t="shared" ref="S85:S91" si="59">S7</f>
        <v>1274.6383306399939</v>
      </c>
      <c r="T85" s="715">
        <f t="shared" ref="T85:T91" si="60">(S85/$U85)*100</f>
        <v>80.64349968804818</v>
      </c>
      <c r="U85" s="722">
        <f t="shared" ref="U85:U90" si="61">SUM(M85,O85,Q85,S85)</f>
        <v>1580.5840961399924</v>
      </c>
      <c r="V85" s="723">
        <f t="shared" ref="V85:V90" si="62">L85+U85</f>
        <v>4174.8123378399923</v>
      </c>
      <c r="W85" s="552"/>
      <c r="X85" s="711"/>
      <c r="Y85" s="1250"/>
      <c r="Z85" s="1093"/>
      <c r="AA85" s="1093"/>
      <c r="AB85" s="1093"/>
      <c r="AC85" s="1093"/>
      <c r="AD85" s="1093"/>
      <c r="AE85" s="1093"/>
      <c r="AF85" s="1093"/>
      <c r="AG85" s="1093"/>
      <c r="AH85" s="1093"/>
      <c r="AI85" s="1093"/>
      <c r="AJ85" s="1093"/>
      <c r="AK85" s="1093"/>
      <c r="AL85" s="1093"/>
      <c r="AM85" s="1093"/>
      <c r="AN85" s="1093"/>
      <c r="AO85" s="1093"/>
      <c r="AP85" s="1093"/>
      <c r="AQ85" s="1093"/>
      <c r="AR85" s="1093"/>
      <c r="AS85" s="1093"/>
      <c r="AT85" s="1093"/>
      <c r="AU85" s="1093"/>
      <c r="AV85" s="1093"/>
      <c r="AW85" s="1093"/>
      <c r="AX85" s="1093"/>
      <c r="AY85" s="1093"/>
      <c r="AZ85" s="1093"/>
      <c r="BA85" s="1093"/>
      <c r="BB85" s="1093"/>
      <c r="BC85" s="1093"/>
      <c r="BD85" s="1093"/>
      <c r="BE85" s="1093"/>
      <c r="BF85" s="1093"/>
      <c r="BG85" s="1093"/>
      <c r="BH85" s="1093"/>
    </row>
    <row r="86" spans="1:60" s="712" customFormat="1" ht="18.75" customHeight="1">
      <c r="A86" s="552"/>
      <c r="B86" s="563">
        <v>2</v>
      </c>
      <c r="C86" s="564" t="s">
        <v>87</v>
      </c>
      <c r="D86" s="724">
        <f t="shared" ref="D86:D90" si="63">+D8+D59</f>
        <v>1426.8390563000003</v>
      </c>
      <c r="E86" s="725">
        <f t="shared" si="45"/>
        <v>59.009793896553298</v>
      </c>
      <c r="F86" s="726">
        <f t="shared" si="46"/>
        <v>177.49703269999998</v>
      </c>
      <c r="G86" s="725">
        <f t="shared" si="47"/>
        <v>7.3407461553775644</v>
      </c>
      <c r="H86" s="726">
        <f t="shared" si="48"/>
        <v>813.36699030000091</v>
      </c>
      <c r="I86" s="725">
        <f t="shared" si="49"/>
        <v>33.638424914107048</v>
      </c>
      <c r="J86" s="1249">
        <f t="shared" si="50"/>
        <v>0.2668238</v>
      </c>
      <c r="K86" s="725">
        <f t="shared" si="51"/>
        <v>1.1035033962081737E-2</v>
      </c>
      <c r="L86" s="728">
        <f t="shared" si="52"/>
        <v>2417.9699031000014</v>
      </c>
      <c r="M86" s="729">
        <f t="shared" si="53"/>
        <v>0.103423</v>
      </c>
      <c r="N86" s="730">
        <f t="shared" si="54"/>
        <v>6.6857929247059371E-3</v>
      </c>
      <c r="O86" s="731">
        <f t="shared" si="55"/>
        <v>0.19641450000000002</v>
      </c>
      <c r="P86" s="1414">
        <f t="shared" si="56"/>
        <v>1.2697240211651705E-2</v>
      </c>
      <c r="Q86" s="732">
        <f t="shared" si="57"/>
        <v>303.82697001999912</v>
      </c>
      <c r="R86" s="725">
        <f t="shared" si="58"/>
        <v>19.640932930726756</v>
      </c>
      <c r="S86" s="732">
        <f t="shared" si="59"/>
        <v>1242.780211059983</v>
      </c>
      <c r="T86" s="725">
        <f t="shared" si="60"/>
        <v>80.339684036136887</v>
      </c>
      <c r="U86" s="732">
        <f t="shared" si="61"/>
        <v>1546.9070185799822</v>
      </c>
      <c r="V86" s="733">
        <f t="shared" si="62"/>
        <v>3964.8769216799838</v>
      </c>
      <c r="W86" s="552"/>
      <c r="X86" s="711"/>
      <c r="Y86" s="1250"/>
      <c r="Z86" s="1093"/>
      <c r="AA86" s="1093"/>
      <c r="AB86" s="1093"/>
      <c r="AC86" s="1093"/>
      <c r="AD86" s="1093"/>
      <c r="AE86" s="1093"/>
      <c r="AF86" s="1093"/>
      <c r="AG86" s="1093"/>
      <c r="AH86" s="1093"/>
      <c r="AI86" s="1093"/>
      <c r="AJ86" s="1093"/>
      <c r="AK86" s="1093"/>
      <c r="AL86" s="1093"/>
      <c r="AM86" s="1093"/>
      <c r="AN86" s="1093"/>
      <c r="AO86" s="1093"/>
      <c r="AP86" s="1093"/>
      <c r="AQ86" s="1093"/>
      <c r="AR86" s="1093"/>
      <c r="AS86" s="1093"/>
      <c r="AT86" s="1093"/>
      <c r="AU86" s="1093"/>
      <c r="AV86" s="1093"/>
      <c r="AW86" s="1093"/>
      <c r="AX86" s="1093"/>
      <c r="AY86" s="1093"/>
      <c r="AZ86" s="1093"/>
      <c r="BA86" s="1093"/>
      <c r="BB86" s="1093"/>
      <c r="BC86" s="1093"/>
      <c r="BD86" s="1093"/>
      <c r="BE86" s="1093"/>
      <c r="BF86" s="1093"/>
      <c r="BG86" s="1093"/>
      <c r="BH86" s="1093"/>
    </row>
    <row r="87" spans="1:60" s="712" customFormat="1" ht="18.75" customHeight="1">
      <c r="A87" s="552"/>
      <c r="B87" s="563">
        <v>3</v>
      </c>
      <c r="C87" s="564" t="s">
        <v>88</v>
      </c>
      <c r="D87" s="724">
        <f t="shared" si="63"/>
        <v>1524.0453736000009</v>
      </c>
      <c r="E87" s="725">
        <f t="shared" si="45"/>
        <v>58.216660972600543</v>
      </c>
      <c r="F87" s="726">
        <f t="shared" si="46"/>
        <v>187.37509509999998</v>
      </c>
      <c r="G87" s="725">
        <f t="shared" si="47"/>
        <v>7.1574984413872684</v>
      </c>
      <c r="H87" s="726">
        <f t="shared" si="48"/>
        <v>906.1622255000002</v>
      </c>
      <c r="I87" s="725">
        <f t="shared" si="49"/>
        <v>34.614283788348935</v>
      </c>
      <c r="J87" s="1249">
        <f t="shared" si="50"/>
        <v>0.30254370000000003</v>
      </c>
      <c r="K87" s="725">
        <f t="shared" si="51"/>
        <v>1.1556797663242588E-2</v>
      </c>
      <c r="L87" s="728">
        <f t="shared" si="52"/>
        <v>2617.8852379000014</v>
      </c>
      <c r="M87" s="729">
        <f t="shared" si="53"/>
        <v>0.123379</v>
      </c>
      <c r="N87" s="730">
        <f t="shared" si="54"/>
        <v>7.722254614305645E-3</v>
      </c>
      <c r="O87" s="731">
        <f t="shared" si="55"/>
        <v>0.19598100000000002</v>
      </c>
      <c r="P87" s="1414">
        <f t="shared" si="56"/>
        <v>1.2266392024301015E-2</v>
      </c>
      <c r="Q87" s="732">
        <f t="shared" si="57"/>
        <v>304.04872321999909</v>
      </c>
      <c r="R87" s="725">
        <f t="shared" si="58"/>
        <v>19.030318416094943</v>
      </c>
      <c r="S87" s="732">
        <f t="shared" si="59"/>
        <v>1293.3388840099819</v>
      </c>
      <c r="T87" s="725">
        <f t="shared" si="60"/>
        <v>80.949692937266448</v>
      </c>
      <c r="U87" s="732">
        <f t="shared" si="61"/>
        <v>1597.706967229981</v>
      </c>
      <c r="V87" s="733">
        <f t="shared" si="62"/>
        <v>4215.5922051299822</v>
      </c>
      <c r="W87" s="552"/>
      <c r="X87" s="711"/>
      <c r="Y87" s="1250"/>
      <c r="Z87" s="1093"/>
      <c r="AA87" s="1093"/>
      <c r="AB87" s="1093"/>
      <c r="AC87" s="1093"/>
      <c r="AD87" s="1093"/>
      <c r="AE87" s="1093"/>
      <c r="AF87" s="1093"/>
      <c r="AG87" s="1093"/>
      <c r="AH87" s="1093"/>
      <c r="AI87" s="1093"/>
      <c r="AJ87" s="1093"/>
      <c r="AK87" s="1093"/>
      <c r="AL87" s="1093"/>
      <c r="AM87" s="1093"/>
      <c r="AN87" s="1093"/>
      <c r="AO87" s="1093"/>
      <c r="AP87" s="1093"/>
      <c r="AQ87" s="1093"/>
      <c r="AR87" s="1093"/>
      <c r="AS87" s="1093"/>
      <c r="AT87" s="1093"/>
      <c r="AU87" s="1093"/>
      <c r="AV87" s="1093"/>
      <c r="AW87" s="1093"/>
      <c r="AX87" s="1093"/>
      <c r="AY87" s="1093"/>
      <c r="AZ87" s="1093"/>
      <c r="BA87" s="1093"/>
      <c r="BB87" s="1093"/>
      <c r="BC87" s="1093"/>
      <c r="BD87" s="1093"/>
      <c r="BE87" s="1093"/>
      <c r="BF87" s="1093"/>
      <c r="BG87" s="1093"/>
      <c r="BH87" s="1093"/>
    </row>
    <row r="88" spans="1:60" s="712" customFormat="1" ht="18.75" customHeight="1">
      <c r="A88" s="552"/>
      <c r="B88" s="563">
        <v>4</v>
      </c>
      <c r="C88" s="564" t="s">
        <v>89</v>
      </c>
      <c r="D88" s="724">
        <f t="shared" si="63"/>
        <v>1460.8323002999998</v>
      </c>
      <c r="E88" s="725">
        <f t="shared" si="45"/>
        <v>59.382269104468101</v>
      </c>
      <c r="F88" s="726">
        <f t="shared" si="46"/>
        <v>173.04761439999993</v>
      </c>
      <c r="G88" s="725">
        <f t="shared" si="47"/>
        <v>7.0343187264388467</v>
      </c>
      <c r="H88" s="726">
        <f t="shared" si="48"/>
        <v>825.91377989999955</v>
      </c>
      <c r="I88" s="725">
        <f t="shared" si="49"/>
        <v>33.573076338083638</v>
      </c>
      <c r="J88" s="727">
        <f t="shared" si="50"/>
        <v>0.2542664</v>
      </c>
      <c r="K88" s="725">
        <f t="shared" si="51"/>
        <v>1.033583100943454E-2</v>
      </c>
      <c r="L88" s="728">
        <f t="shared" si="52"/>
        <v>2460.0479609999988</v>
      </c>
      <c r="M88" s="729">
        <f t="shared" si="53"/>
        <v>0.11291900000000001</v>
      </c>
      <c r="N88" s="730">
        <f t="shared" si="54"/>
        <v>7.1643143029420861E-3</v>
      </c>
      <c r="O88" s="731">
        <f t="shared" si="55"/>
        <v>0.23006580000000001</v>
      </c>
      <c r="P88" s="1414">
        <f t="shared" si="56"/>
        <v>1.4596867679999057E-2</v>
      </c>
      <c r="Q88" s="732">
        <f t="shared" si="57"/>
        <v>296.9534422799988</v>
      </c>
      <c r="R88" s="725">
        <f t="shared" si="58"/>
        <v>18.840653865465356</v>
      </c>
      <c r="S88" s="732">
        <f t="shared" si="59"/>
        <v>1278.8348707000114</v>
      </c>
      <c r="T88" s="725">
        <f t="shared" si="60"/>
        <v>81.137584952551705</v>
      </c>
      <c r="U88" s="732">
        <f t="shared" si="61"/>
        <v>1576.1312977800103</v>
      </c>
      <c r="V88" s="733">
        <f t="shared" si="62"/>
        <v>4036.1792587800091</v>
      </c>
      <c r="W88" s="552"/>
      <c r="X88" s="711"/>
      <c r="Y88" s="1093"/>
      <c r="Z88" s="1093"/>
      <c r="AA88" s="1093"/>
      <c r="AB88" s="1093"/>
      <c r="AC88" s="1093"/>
      <c r="AD88" s="1093"/>
      <c r="AE88" s="1093"/>
      <c r="AF88" s="1093"/>
      <c r="AG88" s="1093"/>
      <c r="AH88" s="1093"/>
      <c r="AI88" s="1093"/>
      <c r="AJ88" s="1093"/>
      <c r="AK88" s="1093"/>
      <c r="AL88" s="1093"/>
      <c r="AM88" s="1093"/>
      <c r="AN88" s="1093"/>
      <c r="AO88" s="1093"/>
      <c r="AP88" s="1093"/>
      <c r="AQ88" s="1093"/>
      <c r="AR88" s="1093"/>
      <c r="AS88" s="1093"/>
      <c r="AT88" s="1093"/>
      <c r="AU88" s="1093"/>
      <c r="AV88" s="1093"/>
      <c r="AW88" s="1093"/>
      <c r="AX88" s="1093"/>
      <c r="AY88" s="1093"/>
      <c r="AZ88" s="1093"/>
      <c r="BA88" s="1093"/>
      <c r="BB88" s="1093"/>
      <c r="BC88" s="1093"/>
      <c r="BD88" s="1093"/>
      <c r="BE88" s="1093"/>
      <c r="BF88" s="1093"/>
      <c r="BG88" s="1093"/>
      <c r="BH88" s="1093"/>
    </row>
    <row r="89" spans="1:60" s="712" customFormat="1" ht="18.75" customHeight="1">
      <c r="A89" s="552"/>
      <c r="B89" s="563">
        <v>5</v>
      </c>
      <c r="C89" s="564" t="s">
        <v>90</v>
      </c>
      <c r="D89" s="724">
        <f t="shared" si="63"/>
        <v>1554.6799698999994</v>
      </c>
      <c r="E89" s="725">
        <f t="shared" si="45"/>
        <v>59.246347559416613</v>
      </c>
      <c r="F89" s="726">
        <f t="shared" si="46"/>
        <v>186.4589881</v>
      </c>
      <c r="G89" s="725">
        <f t="shared" si="47"/>
        <v>7.1056514706755349</v>
      </c>
      <c r="H89" s="726">
        <f t="shared" si="48"/>
        <v>882.58535269999925</v>
      </c>
      <c r="I89" s="725">
        <f t="shared" si="49"/>
        <v>33.633905092556034</v>
      </c>
      <c r="J89" s="727">
        <f t="shared" si="50"/>
        <v>0.36988910000000003</v>
      </c>
      <c r="K89" s="725">
        <f t="shared" si="51"/>
        <v>1.409587735181885E-2</v>
      </c>
      <c r="L89" s="728">
        <f t="shared" si="52"/>
        <v>2624.0941997999985</v>
      </c>
      <c r="M89" s="729">
        <f t="shared" si="53"/>
        <v>0.14451</v>
      </c>
      <c r="N89" s="730">
        <f t="shared" si="54"/>
        <v>9.4114553144725912E-3</v>
      </c>
      <c r="O89" s="731">
        <f t="shared" si="55"/>
        <v>0.25810300000000003</v>
      </c>
      <c r="P89" s="1414">
        <f t="shared" si="56"/>
        <v>1.6809389322754959E-2</v>
      </c>
      <c r="Q89" s="732">
        <f t="shared" si="57"/>
        <v>286.25212876000006</v>
      </c>
      <c r="R89" s="725">
        <f t="shared" si="58"/>
        <v>18.642648387636807</v>
      </c>
      <c r="S89" s="732">
        <f t="shared" si="59"/>
        <v>1248.8144834700006</v>
      </c>
      <c r="T89" s="725">
        <f t="shared" si="60"/>
        <v>81.331130767725966</v>
      </c>
      <c r="U89" s="732">
        <f t="shared" si="61"/>
        <v>1535.4692252300006</v>
      </c>
      <c r="V89" s="733">
        <f t="shared" si="62"/>
        <v>4159.5634250299991</v>
      </c>
      <c r="W89" s="552"/>
      <c r="X89" s="711"/>
      <c r="Y89" s="1093"/>
      <c r="Z89" s="1093"/>
      <c r="AA89" s="1093"/>
      <c r="AB89" s="1093"/>
      <c r="AC89" s="1093"/>
      <c r="AD89" s="1093"/>
      <c r="AE89" s="1093"/>
      <c r="AF89" s="1093"/>
      <c r="AG89" s="1093"/>
      <c r="AH89" s="1093"/>
      <c r="AI89" s="1093"/>
      <c r="AJ89" s="1093"/>
      <c r="AK89" s="1093"/>
      <c r="AL89" s="1093"/>
      <c r="AM89" s="1093"/>
      <c r="AN89" s="1093"/>
      <c r="AO89" s="1093"/>
      <c r="AP89" s="1093"/>
      <c r="AQ89" s="1093"/>
      <c r="AR89" s="1093"/>
      <c r="AS89" s="1093"/>
      <c r="AT89" s="1093"/>
      <c r="AU89" s="1093"/>
      <c r="AV89" s="1093"/>
      <c r="AW89" s="1093"/>
      <c r="AX89" s="1093"/>
      <c r="AY89" s="1093"/>
      <c r="AZ89" s="1093"/>
      <c r="BA89" s="1093"/>
      <c r="BB89" s="1093"/>
      <c r="BC89" s="1093"/>
      <c r="BD89" s="1093"/>
      <c r="BE89" s="1093"/>
      <c r="BF89" s="1093"/>
      <c r="BG89" s="1093"/>
      <c r="BH89" s="1093"/>
    </row>
    <row r="90" spans="1:60" s="712" customFormat="1" ht="18.75" customHeight="1">
      <c r="A90" s="552"/>
      <c r="B90" s="530">
        <v>6</v>
      </c>
      <c r="C90" s="713" t="s">
        <v>91</v>
      </c>
      <c r="D90" s="714">
        <f t="shared" si="63"/>
        <v>1588.8120001</v>
      </c>
      <c r="E90" s="715">
        <f t="shared" si="45"/>
        <v>60.425953354364594</v>
      </c>
      <c r="F90" s="716">
        <f t="shared" si="46"/>
        <v>184.13922069999995</v>
      </c>
      <c r="G90" s="715">
        <f t="shared" si="47"/>
        <v>7.0032124379894682</v>
      </c>
      <c r="H90" s="716">
        <f t="shared" si="48"/>
        <v>856.05064199999902</v>
      </c>
      <c r="I90" s="715">
        <f t="shared" si="49"/>
        <v>32.55745560784414</v>
      </c>
      <c r="J90" s="717">
        <f t="shared" si="50"/>
        <v>0.35177069999999999</v>
      </c>
      <c r="K90" s="715">
        <f t="shared" si="51"/>
        <v>1.3378599801798022E-2</v>
      </c>
      <c r="L90" s="734">
        <f t="shared" si="52"/>
        <v>2629.353633499999</v>
      </c>
      <c r="M90" s="735">
        <f t="shared" si="53"/>
        <v>0.15276500000000001</v>
      </c>
      <c r="N90" s="736">
        <f t="shared" si="54"/>
        <v>1.015486504851606E-2</v>
      </c>
      <c r="O90" s="721">
        <f t="shared" si="55"/>
        <v>0.25391980000000003</v>
      </c>
      <c r="P90" s="1413">
        <f t="shared" si="56"/>
        <v>1.6879005676340705E-2</v>
      </c>
      <c r="Q90" s="722">
        <f t="shared" si="57"/>
        <v>282.96893966000084</v>
      </c>
      <c r="R90" s="715">
        <f t="shared" si="58"/>
        <v>18.810011423879764</v>
      </c>
      <c r="S90" s="722">
        <f t="shared" si="59"/>
        <v>1220.9772081000312</v>
      </c>
      <c r="T90" s="715">
        <f t="shared" si="60"/>
        <v>81.162954705395379</v>
      </c>
      <c r="U90" s="722">
        <f t="shared" si="61"/>
        <v>1504.3528325600321</v>
      </c>
      <c r="V90" s="737">
        <f t="shared" si="62"/>
        <v>4133.7064660600308</v>
      </c>
      <c r="W90" s="552"/>
      <c r="X90" s="711"/>
      <c r="Y90" s="1093"/>
      <c r="Z90" s="1093"/>
      <c r="AA90" s="1093"/>
      <c r="AB90" s="1093"/>
      <c r="AC90" s="1093"/>
      <c r="AD90" s="1093"/>
      <c r="AE90" s="1093"/>
      <c r="AF90" s="1093"/>
      <c r="AG90" s="1093"/>
      <c r="AH90" s="1093"/>
      <c r="AI90" s="1093"/>
      <c r="AJ90" s="1093"/>
      <c r="AK90" s="1093"/>
      <c r="AL90" s="1093"/>
      <c r="AM90" s="1093"/>
      <c r="AN90" s="1093"/>
      <c r="AO90" s="1093"/>
      <c r="AP90" s="1093"/>
      <c r="AQ90" s="1093"/>
      <c r="AR90" s="1093"/>
      <c r="AS90" s="1093"/>
      <c r="AT90" s="1093"/>
      <c r="AU90" s="1093"/>
      <c r="AV90" s="1093"/>
      <c r="AW90" s="1093"/>
      <c r="AX90" s="1093"/>
      <c r="AY90" s="1093"/>
      <c r="AZ90" s="1093"/>
      <c r="BA90" s="1093"/>
      <c r="BB90" s="1093"/>
      <c r="BC90" s="1093"/>
      <c r="BD90" s="1093"/>
      <c r="BE90" s="1093"/>
      <c r="BF90" s="1093"/>
      <c r="BG90" s="1093"/>
      <c r="BH90" s="1093"/>
    </row>
    <row r="91" spans="1:60" s="712" customFormat="1" ht="18.75" customHeight="1">
      <c r="A91" s="552"/>
      <c r="B91" s="583"/>
      <c r="C91" s="584" t="s">
        <v>92</v>
      </c>
      <c r="D91" s="738">
        <f>D13+D64</f>
        <v>9090.1519359000013</v>
      </c>
      <c r="E91" s="739">
        <f t="shared" si="45"/>
        <v>59.244012306633941</v>
      </c>
      <c r="F91" s="740">
        <f>F13+F64</f>
        <v>1096.2617276999999</v>
      </c>
      <c r="G91" s="739">
        <f t="shared" si="47"/>
        <v>7.1447588274794098</v>
      </c>
      <c r="H91" s="740">
        <f>H13+H64</f>
        <v>5155.3534715999995</v>
      </c>
      <c r="I91" s="739">
        <f t="shared" si="49"/>
        <v>33.599419093348615</v>
      </c>
      <c r="J91" s="740">
        <f>J13+J64</f>
        <v>1.8120417999999998</v>
      </c>
      <c r="K91" s="739">
        <f>(J91/$L91)*100</f>
        <v>1.1809772538054535E-2</v>
      </c>
      <c r="L91" s="741">
        <f>SUM(L85:L90)</f>
        <v>15343.579176999998</v>
      </c>
      <c r="M91" s="742">
        <f t="shared" si="53"/>
        <v>0.75013400000000008</v>
      </c>
      <c r="N91" s="591">
        <f t="shared" si="54"/>
        <v>8.0304232836541471E-3</v>
      </c>
      <c r="O91" s="743">
        <f t="shared" si="55"/>
        <v>1.3873658</v>
      </c>
      <c r="P91" s="1415">
        <f t="shared" si="56"/>
        <v>1.4852192572614305E-2</v>
      </c>
      <c r="Q91" s="744">
        <f t="shared" si="57"/>
        <v>1779.6299497399964</v>
      </c>
      <c r="R91" s="739">
        <f t="shared" si="58"/>
        <v>19.051505177315416</v>
      </c>
      <c r="S91" s="744">
        <f t="shared" si="59"/>
        <v>7559.3839879800016</v>
      </c>
      <c r="T91" s="739">
        <f t="shared" si="60"/>
        <v>80.925612206828291</v>
      </c>
      <c r="U91" s="744">
        <f>SUM(U85:U90)</f>
        <v>9341.1514375200004</v>
      </c>
      <c r="V91" s="745">
        <f>SUM(V85:V90)</f>
        <v>24684.730614519995</v>
      </c>
      <c r="W91" s="552"/>
      <c r="X91" s="711"/>
      <c r="Y91" s="1093"/>
      <c r="Z91" s="1093"/>
      <c r="AA91" s="1093"/>
      <c r="AB91" s="1093"/>
      <c r="AC91" s="1093"/>
      <c r="AD91" s="1093"/>
      <c r="AE91" s="1093"/>
      <c r="AF91" s="1093"/>
      <c r="AG91" s="1093"/>
      <c r="AH91" s="1093"/>
      <c r="AI91" s="1093"/>
      <c r="AJ91" s="1093"/>
      <c r="AK91" s="1093"/>
      <c r="AL91" s="1093"/>
      <c r="AM91" s="1093"/>
      <c r="AN91" s="1093"/>
      <c r="AO91" s="1093"/>
      <c r="AP91" s="1093"/>
      <c r="AQ91" s="1093"/>
      <c r="AR91" s="1093"/>
      <c r="AS91" s="1093"/>
      <c r="AT91" s="1093"/>
      <c r="AU91" s="1093"/>
      <c r="AV91" s="1093"/>
      <c r="AW91" s="1093"/>
      <c r="AX91" s="1093"/>
      <c r="AY91" s="1093"/>
      <c r="AZ91" s="1093"/>
      <c r="BA91" s="1093"/>
      <c r="BB91" s="1093"/>
      <c r="BC91" s="1093"/>
      <c r="BD91" s="1093"/>
      <c r="BE91" s="1093"/>
      <c r="BF91" s="1093"/>
      <c r="BG91" s="1093"/>
      <c r="BH91" s="1093"/>
    </row>
    <row r="92" spans="1:60" s="712" customFormat="1" ht="18.75" customHeight="1">
      <c r="A92" s="552"/>
      <c r="B92" s="583"/>
      <c r="C92" s="746"/>
      <c r="D92" s="746"/>
      <c r="E92" s="746"/>
      <c r="F92" s="1043"/>
      <c r="G92" s="746"/>
      <c r="H92" s="1043"/>
      <c r="I92" s="1043"/>
      <c r="J92" s="1043"/>
      <c r="K92" s="1043"/>
      <c r="L92" s="1043"/>
      <c r="M92" s="1043"/>
      <c r="N92" s="1043"/>
      <c r="O92" s="1043"/>
      <c r="P92" s="1416"/>
      <c r="Q92" s="747"/>
      <c r="R92" s="746"/>
      <c r="S92" s="747"/>
      <c r="T92" s="746"/>
      <c r="U92" s="747"/>
      <c r="V92" s="1044"/>
      <c r="W92" s="552"/>
      <c r="X92" s="748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093"/>
      <c r="AL92" s="1093"/>
      <c r="AM92" s="1093"/>
      <c r="AN92" s="1093"/>
      <c r="AO92" s="1093"/>
      <c r="AP92" s="1093"/>
      <c r="AQ92" s="1093"/>
      <c r="AR92" s="1093"/>
      <c r="AS92" s="1093"/>
      <c r="AT92" s="1093"/>
      <c r="AU92" s="1093"/>
      <c r="AV92" s="1093"/>
      <c r="AW92" s="1093"/>
      <c r="AX92" s="1093"/>
      <c r="AY92" s="1093"/>
      <c r="AZ92" s="1093"/>
      <c r="BA92" s="1093"/>
      <c r="BB92" s="1093"/>
      <c r="BC92" s="1093"/>
      <c r="BD92" s="1093"/>
      <c r="BE92" s="1093"/>
      <c r="BF92" s="1093"/>
      <c r="BG92" s="1093"/>
      <c r="BH92" s="1093"/>
    </row>
    <row r="93" spans="1:60" s="712" customFormat="1" ht="18.75" customHeight="1">
      <c r="A93" s="552"/>
      <c r="B93" s="530">
        <v>7</v>
      </c>
      <c r="C93" s="713" t="s">
        <v>93</v>
      </c>
      <c r="D93" s="714">
        <f t="shared" ref="D93:D98" si="64">+D15+D66</f>
        <v>1664.4457716000009</v>
      </c>
      <c r="E93" s="715">
        <f t="shared" ref="E93:E99" si="65">(D93/$L93)*100</f>
        <v>61.821012955381505</v>
      </c>
      <c r="F93" s="716">
        <f t="shared" ref="F93:F98" si="66">+F15+F66</f>
        <v>192.63232669999996</v>
      </c>
      <c r="G93" s="715">
        <f t="shared" ref="G93:G99" si="67">(F93/$L93)*100</f>
        <v>7.1547693338776321</v>
      </c>
      <c r="H93" s="716">
        <f t="shared" ref="H93:H98" si="68">+H15+H66</f>
        <v>834.95015109999929</v>
      </c>
      <c r="I93" s="715">
        <f t="shared" ref="I93:I99" si="69">(H93/$L93)*100</f>
        <v>31.011802840913163</v>
      </c>
      <c r="J93" s="717">
        <f t="shared" ref="J93:J98" si="70">+J15+J66</f>
        <v>0.33425329999999998</v>
      </c>
      <c r="K93" s="715">
        <f t="shared" ref="K93:K99" si="71">(J93/$L93)*100</f>
        <v>1.2414869827699593E-2</v>
      </c>
      <c r="L93" s="716">
        <f t="shared" ref="L93:L98" si="72">SUM(D93,F93,H93,J93)</f>
        <v>2692.3625027000003</v>
      </c>
      <c r="M93" s="1041">
        <f t="shared" ref="M93:M99" si="73">M15</f>
        <v>0.163248</v>
      </c>
      <c r="N93" s="1042">
        <f t="shared" ref="N93:N99" si="74">(M93/$U93)*100</f>
        <v>1.0838470822065311E-2</v>
      </c>
      <c r="O93" s="721">
        <f t="shared" ref="O93:O99" si="75">O15</f>
        <v>0.28681830000000003</v>
      </c>
      <c r="P93" s="1413">
        <f t="shared" ref="P93:P99" si="76">(O93/$U93)*100</f>
        <v>1.9042633145792753E-2</v>
      </c>
      <c r="Q93" s="722">
        <f t="shared" ref="Q93:Q99" si="77">Q15</f>
        <v>276.98636327999799</v>
      </c>
      <c r="R93" s="715">
        <f t="shared" ref="R93:R99" si="78">(Q93/$U93)*100</f>
        <v>18.389864601834269</v>
      </c>
      <c r="S93" s="722">
        <f t="shared" ref="S93:S99" si="79">S15</f>
        <v>1228.7539055699976</v>
      </c>
      <c r="T93" s="715">
        <f t="shared" ref="T93:T99" si="80">(S93/$U93)*100</f>
        <v>81.580254294197871</v>
      </c>
      <c r="U93" s="722">
        <f t="shared" ref="U93:U98" si="81">SUM(M93,O93,Q93,S93)</f>
        <v>1506.1903351499957</v>
      </c>
      <c r="V93" s="737">
        <f t="shared" ref="V93:V98" si="82">L93+U93</f>
        <v>4198.5528378499957</v>
      </c>
      <c r="W93" s="552"/>
      <c r="X93" s="748"/>
      <c r="Y93" s="1093"/>
      <c r="Z93" s="1093"/>
      <c r="AA93" s="1093"/>
      <c r="AB93" s="1093"/>
      <c r="AC93" s="1093"/>
      <c r="AD93" s="1093"/>
      <c r="AE93" s="1093"/>
      <c r="AF93" s="1093"/>
      <c r="AG93" s="1093"/>
      <c r="AH93" s="1093"/>
      <c r="AI93" s="1093"/>
      <c r="AJ93" s="1093"/>
      <c r="AK93" s="1093"/>
      <c r="AL93" s="1093"/>
      <c r="AM93" s="1093"/>
      <c r="AN93" s="1093"/>
      <c r="AO93" s="1093"/>
      <c r="AP93" s="1093"/>
      <c r="AQ93" s="1093"/>
      <c r="AR93" s="1093"/>
      <c r="AS93" s="1093"/>
      <c r="AT93" s="1093"/>
      <c r="AU93" s="1093"/>
      <c r="AV93" s="1093"/>
      <c r="AW93" s="1093"/>
      <c r="AX93" s="1093"/>
      <c r="AY93" s="1093"/>
      <c r="AZ93" s="1093"/>
      <c r="BA93" s="1093"/>
      <c r="BB93" s="1093"/>
      <c r="BC93" s="1093"/>
      <c r="BD93" s="1093"/>
      <c r="BE93" s="1093"/>
      <c r="BF93" s="1093"/>
      <c r="BG93" s="1093"/>
      <c r="BH93" s="1093"/>
    </row>
    <row r="94" spans="1:60" s="712" customFormat="1" ht="18.75" customHeight="1">
      <c r="A94" s="552"/>
      <c r="B94" s="563">
        <v>8</v>
      </c>
      <c r="C94" s="564" t="s">
        <v>94</v>
      </c>
      <c r="D94" s="724">
        <f t="shared" si="64"/>
        <v>1654.9294000000007</v>
      </c>
      <c r="E94" s="725">
        <f t="shared" si="65"/>
        <v>61.488269054555388</v>
      </c>
      <c r="F94" s="726">
        <f t="shared" si="66"/>
        <v>188.4196681</v>
      </c>
      <c r="G94" s="725">
        <f t="shared" si="67"/>
        <v>7.0006607214197905</v>
      </c>
      <c r="H94" s="726">
        <f t="shared" si="68"/>
        <v>847.80448800000011</v>
      </c>
      <c r="I94" s="725">
        <f t="shared" si="69"/>
        <v>31.49985157300581</v>
      </c>
      <c r="J94" s="727">
        <f t="shared" si="70"/>
        <v>0.30194500000000002</v>
      </c>
      <c r="K94" s="725">
        <f t="shared" si="71"/>
        <v>1.1218651018996774E-2</v>
      </c>
      <c r="L94" s="726">
        <f t="shared" si="72"/>
        <v>2691.4555011000011</v>
      </c>
      <c r="M94" s="724">
        <f t="shared" si="73"/>
        <v>0.17172799999999999</v>
      </c>
      <c r="N94" s="730">
        <f t="shared" si="74"/>
        <v>1.1322396480443829E-2</v>
      </c>
      <c r="O94" s="731">
        <f t="shared" si="75"/>
        <v>0.27774269999999995</v>
      </c>
      <c r="P94" s="1414">
        <f t="shared" si="76"/>
        <v>1.8312173722101029E-2</v>
      </c>
      <c r="Q94" s="732">
        <f t="shared" si="77"/>
        <v>279.60926419999993</v>
      </c>
      <c r="R94" s="725">
        <f t="shared" si="78"/>
        <v>18.435240315368304</v>
      </c>
      <c r="S94" s="732">
        <f t="shared" si="79"/>
        <v>1236.6519746799952</v>
      </c>
      <c r="T94" s="725">
        <f t="shared" si="80"/>
        <v>81.53512511442915</v>
      </c>
      <c r="U94" s="732">
        <f t="shared" si="81"/>
        <v>1516.7107095799952</v>
      </c>
      <c r="V94" s="733">
        <f t="shared" si="82"/>
        <v>4208.1662106799959</v>
      </c>
      <c r="W94" s="552"/>
      <c r="X94" s="748"/>
      <c r="Y94" s="1093"/>
      <c r="Z94" s="1093"/>
      <c r="AA94" s="1093"/>
      <c r="AB94" s="1093"/>
      <c r="AC94" s="1093"/>
      <c r="AD94" s="1093"/>
      <c r="AE94" s="1093"/>
      <c r="AF94" s="1093"/>
      <c r="AG94" s="1093"/>
      <c r="AH94" s="1093"/>
      <c r="AI94" s="1093"/>
      <c r="AJ94" s="1093"/>
      <c r="AK94" s="1093"/>
      <c r="AL94" s="1093"/>
      <c r="AM94" s="1093"/>
      <c r="AN94" s="1093"/>
      <c r="AO94" s="1093"/>
      <c r="AP94" s="1093"/>
      <c r="AQ94" s="1093"/>
      <c r="AR94" s="1093"/>
      <c r="AS94" s="1093"/>
      <c r="AT94" s="1093"/>
      <c r="AU94" s="1093"/>
      <c r="AV94" s="1093"/>
      <c r="AW94" s="1093"/>
      <c r="AX94" s="1093"/>
      <c r="AY94" s="1093"/>
      <c r="AZ94" s="1093"/>
      <c r="BA94" s="1093"/>
      <c r="BB94" s="1093"/>
      <c r="BC94" s="1093"/>
      <c r="BD94" s="1093"/>
      <c r="BE94" s="1093"/>
      <c r="BF94" s="1093"/>
      <c r="BG94" s="1093"/>
      <c r="BH94" s="1093"/>
    </row>
    <row r="95" spans="1:60" s="712" customFormat="1" ht="18.75" customHeight="1">
      <c r="A95" s="552"/>
      <c r="B95" s="563">
        <v>9</v>
      </c>
      <c r="C95" s="564" t="s">
        <v>95</v>
      </c>
      <c r="D95" s="724">
        <f t="shared" si="64"/>
        <v>1655.7516330000003</v>
      </c>
      <c r="E95" s="725">
        <f t="shared" si="65"/>
        <v>61.585791720679062</v>
      </c>
      <c r="F95" s="726">
        <f t="shared" si="66"/>
        <v>177.04908669999998</v>
      </c>
      <c r="G95" s="725">
        <f t="shared" si="67"/>
        <v>6.5853525133395676</v>
      </c>
      <c r="H95" s="726">
        <f t="shared" si="68"/>
        <v>855.3320829000005</v>
      </c>
      <c r="I95" s="725">
        <f t="shared" si="69"/>
        <v>31.814133508690318</v>
      </c>
      <c r="J95" s="727">
        <f t="shared" si="70"/>
        <v>0.3958121</v>
      </c>
      <c r="K95" s="725">
        <f t="shared" si="71"/>
        <v>1.4722257291063525E-2</v>
      </c>
      <c r="L95" s="726">
        <f t="shared" si="72"/>
        <v>2688.5286147000006</v>
      </c>
      <c r="M95" s="724">
        <f t="shared" si="73"/>
        <v>0.17153099999999999</v>
      </c>
      <c r="N95" s="730">
        <f t="shared" si="74"/>
        <v>1.1059681121445843E-2</v>
      </c>
      <c r="O95" s="731">
        <f t="shared" si="75"/>
        <v>0.20070870000000002</v>
      </c>
      <c r="P95" s="1414">
        <f t="shared" si="76"/>
        <v>1.2940950733686257E-2</v>
      </c>
      <c r="Q95" s="732">
        <f t="shared" si="77"/>
        <v>292.41343112999846</v>
      </c>
      <c r="R95" s="725">
        <f t="shared" si="78"/>
        <v>18.853730835392135</v>
      </c>
      <c r="S95" s="732">
        <f t="shared" si="79"/>
        <v>1258.1722466400088</v>
      </c>
      <c r="T95" s="725">
        <f t="shared" si="80"/>
        <v>81.122268532752727</v>
      </c>
      <c r="U95" s="732">
        <f t="shared" si="81"/>
        <v>1550.9579174700073</v>
      </c>
      <c r="V95" s="733">
        <f t="shared" si="82"/>
        <v>4239.4865321700081</v>
      </c>
      <c r="W95" s="552"/>
      <c r="X95" s="748"/>
      <c r="Y95" s="1093"/>
      <c r="Z95" s="1093"/>
      <c r="AA95" s="1093"/>
      <c r="AB95" s="1093"/>
      <c r="AC95" s="1093"/>
      <c r="AD95" s="1093"/>
      <c r="AE95" s="1093"/>
      <c r="AF95" s="1093"/>
      <c r="AG95" s="1093"/>
      <c r="AH95" s="1093"/>
      <c r="AI95" s="1093"/>
      <c r="AJ95" s="1093"/>
      <c r="AK95" s="1093"/>
      <c r="AL95" s="1093"/>
      <c r="AM95" s="1093"/>
      <c r="AN95" s="1093"/>
      <c r="AO95" s="1093"/>
      <c r="AP95" s="1093"/>
      <c r="AQ95" s="1093"/>
      <c r="AR95" s="1093"/>
      <c r="AS95" s="1093"/>
      <c r="AT95" s="1093"/>
      <c r="AU95" s="1093"/>
      <c r="AV95" s="1093"/>
      <c r="AW95" s="1093"/>
      <c r="AX95" s="1093"/>
      <c r="AY95" s="1093"/>
      <c r="AZ95" s="1093"/>
      <c r="BA95" s="1093"/>
      <c r="BB95" s="1093"/>
      <c r="BC95" s="1093"/>
      <c r="BD95" s="1093"/>
      <c r="BE95" s="1093"/>
      <c r="BF95" s="1093"/>
      <c r="BG95" s="1093"/>
      <c r="BH95" s="1093"/>
    </row>
    <row r="96" spans="1:60" s="712" customFormat="1" ht="18.75" customHeight="1">
      <c r="A96" s="552"/>
      <c r="B96" s="563">
        <v>10</v>
      </c>
      <c r="C96" s="564" t="s">
        <v>96</v>
      </c>
      <c r="D96" s="724">
        <f t="shared" si="64"/>
        <v>1682.4991464999998</v>
      </c>
      <c r="E96" s="725">
        <f t="shared" si="65"/>
        <v>60.813067497435455</v>
      </c>
      <c r="F96" s="726">
        <f t="shared" si="66"/>
        <v>191.10113080000002</v>
      </c>
      <c r="G96" s="725">
        <f t="shared" si="67"/>
        <v>6.9072522208121354</v>
      </c>
      <c r="H96" s="726">
        <f t="shared" si="68"/>
        <v>892.63685379999947</v>
      </c>
      <c r="I96" s="725">
        <f t="shared" si="69"/>
        <v>32.263900611041294</v>
      </c>
      <c r="J96" s="727">
        <f t="shared" si="70"/>
        <v>0.43657199999999996</v>
      </c>
      <c r="K96" s="725">
        <f t="shared" si="71"/>
        <v>1.5779670711108081E-2</v>
      </c>
      <c r="L96" s="726">
        <f t="shared" si="72"/>
        <v>2766.6737030999993</v>
      </c>
      <c r="M96" s="724">
        <f t="shared" si="73"/>
        <v>0.17386299999999999</v>
      </c>
      <c r="N96" s="730">
        <f t="shared" si="74"/>
        <v>1.1136716780174877E-2</v>
      </c>
      <c r="O96" s="731">
        <f t="shared" si="75"/>
        <v>0.24353050000000001</v>
      </c>
      <c r="P96" s="1414">
        <f t="shared" si="76"/>
        <v>1.5599237364099194E-2</v>
      </c>
      <c r="Q96" s="732">
        <f t="shared" si="77"/>
        <v>293.18085001999998</v>
      </c>
      <c r="R96" s="725">
        <f t="shared" si="78"/>
        <v>18.779568350043814</v>
      </c>
      <c r="S96" s="732">
        <f t="shared" si="79"/>
        <v>1267.5710259500086</v>
      </c>
      <c r="T96" s="725">
        <f t="shared" si="80"/>
        <v>81.193695695811911</v>
      </c>
      <c r="U96" s="732">
        <f t="shared" si="81"/>
        <v>1561.1692694700087</v>
      </c>
      <c r="V96" s="733">
        <f t="shared" si="82"/>
        <v>4327.842972570008</v>
      </c>
      <c r="W96" s="552"/>
      <c r="X96" s="748"/>
      <c r="Y96" s="1093"/>
      <c r="Z96" s="1093"/>
      <c r="AA96" s="1093"/>
      <c r="AB96" s="1093"/>
      <c r="AC96" s="1093"/>
      <c r="AD96" s="1093"/>
      <c r="AE96" s="1093"/>
      <c r="AF96" s="1093"/>
      <c r="AG96" s="1093"/>
      <c r="AH96" s="1093"/>
      <c r="AI96" s="1093"/>
      <c r="AJ96" s="1093"/>
      <c r="AK96" s="1093"/>
      <c r="AL96" s="1093"/>
      <c r="AM96" s="1093"/>
      <c r="AN96" s="1093"/>
      <c r="AO96" s="1093"/>
      <c r="AP96" s="1093"/>
      <c r="AQ96" s="1093"/>
      <c r="AR96" s="1093"/>
      <c r="AS96" s="1093"/>
      <c r="AT96" s="1093"/>
      <c r="AU96" s="1093"/>
      <c r="AV96" s="1093"/>
      <c r="AW96" s="1093"/>
      <c r="AX96" s="1093"/>
      <c r="AY96" s="1093"/>
      <c r="AZ96" s="1093"/>
      <c r="BA96" s="1093"/>
      <c r="BB96" s="1093"/>
      <c r="BC96" s="1093"/>
      <c r="BD96" s="1093"/>
      <c r="BE96" s="1093"/>
      <c r="BF96" s="1093"/>
      <c r="BG96" s="1093"/>
      <c r="BH96" s="1093"/>
    </row>
    <row r="97" spans="1:60" s="712" customFormat="1" ht="18.75" customHeight="1">
      <c r="A97" s="552"/>
      <c r="B97" s="563">
        <v>11</v>
      </c>
      <c r="C97" s="564" t="s">
        <v>97</v>
      </c>
      <c r="D97" s="724">
        <f t="shared" si="64"/>
        <v>1673.4438440999991</v>
      </c>
      <c r="E97" s="725">
        <f t="shared" si="65"/>
        <v>60.523914608438403</v>
      </c>
      <c r="F97" s="726">
        <f t="shared" si="66"/>
        <v>184.10227699999999</v>
      </c>
      <c r="G97" s="725">
        <f t="shared" si="67"/>
        <v>6.6584788797377943</v>
      </c>
      <c r="H97" s="726">
        <f t="shared" si="68"/>
        <v>906.95420740000031</v>
      </c>
      <c r="I97" s="725">
        <f t="shared" si="69"/>
        <v>32.802068139886366</v>
      </c>
      <c r="J97" s="727">
        <f t="shared" si="70"/>
        <v>0.42962510000000004</v>
      </c>
      <c r="K97" s="725">
        <f t="shared" si="71"/>
        <v>1.5538371937438006E-2</v>
      </c>
      <c r="L97" s="726">
        <f t="shared" si="72"/>
        <v>2764.9299535999994</v>
      </c>
      <c r="M97" s="724">
        <f t="shared" si="73"/>
        <v>0.15404999999999999</v>
      </c>
      <c r="N97" s="730">
        <f t="shared" si="74"/>
        <v>9.8759165315215249E-3</v>
      </c>
      <c r="O97" s="731">
        <f t="shared" si="75"/>
        <v>0.20888619999999999</v>
      </c>
      <c r="P97" s="1414">
        <f t="shared" si="76"/>
        <v>1.339138380906661E-2</v>
      </c>
      <c r="Q97" s="732">
        <f t="shared" si="77"/>
        <v>294.52598668000053</v>
      </c>
      <c r="R97" s="725">
        <f t="shared" si="78"/>
        <v>18.881623244503121</v>
      </c>
      <c r="S97" s="732">
        <f t="shared" si="79"/>
        <v>1264.9663017800078</v>
      </c>
      <c r="T97" s="725">
        <f t="shared" si="80"/>
        <v>81.09510945515629</v>
      </c>
      <c r="U97" s="732">
        <f t="shared" si="81"/>
        <v>1559.8552246600084</v>
      </c>
      <c r="V97" s="733">
        <f t="shared" si="82"/>
        <v>4324.7851782600083</v>
      </c>
      <c r="W97" s="552"/>
      <c r="X97" s="748"/>
      <c r="Y97" s="1093"/>
      <c r="Z97" s="1093"/>
      <c r="AA97" s="1093"/>
      <c r="AB97" s="1093"/>
      <c r="AC97" s="1093"/>
      <c r="AD97" s="1093"/>
      <c r="AE97" s="1093"/>
      <c r="AF97" s="1093"/>
      <c r="AG97" s="1093"/>
      <c r="AH97" s="1093"/>
      <c r="AI97" s="1093"/>
      <c r="AJ97" s="1093"/>
      <c r="AK97" s="1093"/>
      <c r="AL97" s="1093"/>
      <c r="AM97" s="1093"/>
      <c r="AN97" s="1093"/>
      <c r="AO97" s="1093"/>
      <c r="AP97" s="1093"/>
      <c r="AQ97" s="1093"/>
      <c r="AR97" s="1093"/>
      <c r="AS97" s="1093"/>
      <c r="AT97" s="1093"/>
      <c r="AU97" s="1093"/>
      <c r="AV97" s="1093"/>
      <c r="AW97" s="1093"/>
      <c r="AX97" s="1093"/>
      <c r="AY97" s="1093"/>
      <c r="AZ97" s="1093"/>
      <c r="BA97" s="1093"/>
      <c r="BB97" s="1093"/>
      <c r="BC97" s="1093"/>
      <c r="BD97" s="1093"/>
      <c r="BE97" s="1093"/>
      <c r="BF97" s="1093"/>
      <c r="BG97" s="1093"/>
      <c r="BH97" s="1093"/>
    </row>
    <row r="98" spans="1:60" s="712" customFormat="1" ht="18.75" customHeight="1">
      <c r="A98" s="552"/>
      <c r="B98" s="749">
        <v>12</v>
      </c>
      <c r="C98" s="750" t="s">
        <v>98</v>
      </c>
      <c r="D98" s="714">
        <f t="shared" si="64"/>
        <v>1736.2149686</v>
      </c>
      <c r="E98" s="715">
        <f t="shared" si="65"/>
        <v>60.976759603905769</v>
      </c>
      <c r="F98" s="716">
        <f t="shared" si="66"/>
        <v>184.99273740000001</v>
      </c>
      <c r="G98" s="715">
        <f t="shared" si="67"/>
        <v>6.4970397565481912</v>
      </c>
      <c r="H98" s="716">
        <f t="shared" si="68"/>
        <v>925.63807000000043</v>
      </c>
      <c r="I98" s="715">
        <f t="shared" si="69"/>
        <v>32.508883459359737</v>
      </c>
      <c r="J98" s="717">
        <f t="shared" si="70"/>
        <v>0.49307879999999998</v>
      </c>
      <c r="K98" s="715">
        <f t="shared" si="71"/>
        <v>1.7317180186291324E-2</v>
      </c>
      <c r="L98" s="751">
        <f t="shared" si="72"/>
        <v>2847.3388548000007</v>
      </c>
      <c r="M98" s="752">
        <f t="shared" si="73"/>
        <v>0.16531499999999999</v>
      </c>
      <c r="N98" s="736">
        <f t="shared" si="74"/>
        <v>1.0318108266764997E-2</v>
      </c>
      <c r="O98" s="721">
        <f t="shared" si="75"/>
        <v>0.2157192</v>
      </c>
      <c r="P98" s="1413">
        <f t="shared" si="76"/>
        <v>1.34640780378062E-2</v>
      </c>
      <c r="Q98" s="722">
        <f t="shared" si="77"/>
        <v>301.856685419999</v>
      </c>
      <c r="R98" s="715">
        <f t="shared" si="78"/>
        <v>18.840334883164704</v>
      </c>
      <c r="S98" s="722">
        <f t="shared" si="79"/>
        <v>1299.9455074400005</v>
      </c>
      <c r="T98" s="715">
        <f t="shared" si="80"/>
        <v>81.135882930530727</v>
      </c>
      <c r="U98" s="753">
        <f t="shared" si="81"/>
        <v>1602.1832270599994</v>
      </c>
      <c r="V98" s="754">
        <f t="shared" si="82"/>
        <v>4449.5220818600001</v>
      </c>
      <c r="W98" s="552"/>
      <c r="X98" s="748"/>
      <c r="Y98" s="1093"/>
      <c r="Z98" s="1093"/>
      <c r="AA98" s="1094"/>
      <c r="AB98" s="1093"/>
      <c r="AC98" s="1093"/>
      <c r="AD98" s="1093"/>
      <c r="AE98" s="1093"/>
      <c r="AF98" s="1093"/>
      <c r="AG98" s="1093"/>
      <c r="AH98" s="1093"/>
      <c r="AI98" s="1093"/>
      <c r="AJ98" s="1093"/>
      <c r="AK98" s="1093"/>
      <c r="AL98" s="1093"/>
      <c r="AM98" s="1093"/>
      <c r="AN98" s="1093"/>
      <c r="AO98" s="1093"/>
      <c r="AP98" s="1093"/>
      <c r="AQ98" s="1093"/>
      <c r="AR98" s="1093"/>
      <c r="AS98" s="1093"/>
      <c r="AT98" s="1093"/>
      <c r="AU98" s="1093"/>
      <c r="AV98" s="1093"/>
      <c r="AW98" s="1093"/>
      <c r="AX98" s="1093"/>
      <c r="AY98" s="1093"/>
      <c r="AZ98" s="1093"/>
      <c r="BA98" s="1093"/>
      <c r="BB98" s="1093"/>
      <c r="BC98" s="1093"/>
      <c r="BD98" s="1093"/>
      <c r="BE98" s="1093"/>
      <c r="BF98" s="1093"/>
      <c r="BG98" s="1093"/>
      <c r="BH98" s="1093"/>
    </row>
    <row r="99" spans="1:60" s="712" customFormat="1" ht="18.75" customHeight="1" thickBot="1">
      <c r="A99" s="552"/>
      <c r="B99" s="621"/>
      <c r="C99" s="622" t="s">
        <v>99</v>
      </c>
      <c r="D99" s="755">
        <f>D21+D72</f>
        <v>10067.2847638</v>
      </c>
      <c r="E99" s="756">
        <f t="shared" si="65"/>
        <v>61.194503872901052</v>
      </c>
      <c r="F99" s="757">
        <f>F21+F72</f>
        <v>1118.2972267</v>
      </c>
      <c r="G99" s="756">
        <f t="shared" si="67"/>
        <v>6.7976267261676897</v>
      </c>
      <c r="H99" s="757">
        <f>H21+H72</f>
        <v>5263.3158531999998</v>
      </c>
      <c r="I99" s="756">
        <f t="shared" si="69"/>
        <v>31.993333845200006</v>
      </c>
      <c r="J99" s="757">
        <f>J21+J72</f>
        <v>2.3912863</v>
      </c>
      <c r="K99" s="756">
        <f t="shared" si="71"/>
        <v>1.4535555731248642E-2</v>
      </c>
      <c r="L99" s="757">
        <f>SUM(L93:L98)</f>
        <v>16451.289130000001</v>
      </c>
      <c r="M99" s="755">
        <f t="shared" si="73"/>
        <v>0.99973500000000004</v>
      </c>
      <c r="N99" s="758">
        <f t="shared" si="74"/>
        <v>1.0753230390248895E-2</v>
      </c>
      <c r="O99" s="759">
        <f t="shared" si="75"/>
        <v>1.4334055999999999</v>
      </c>
      <c r="P99" s="1417">
        <f t="shared" si="76"/>
        <v>1.5417826383464568E-2</v>
      </c>
      <c r="Q99" s="760">
        <f t="shared" si="77"/>
        <v>1738.5725807299959</v>
      </c>
      <c r="R99" s="756">
        <f t="shared" si="78"/>
        <v>18.700227070933039</v>
      </c>
      <c r="S99" s="760">
        <f t="shared" si="79"/>
        <v>7556.060962060018</v>
      </c>
      <c r="T99" s="756">
        <f t="shared" si="80"/>
        <v>81.273601872293241</v>
      </c>
      <c r="U99" s="761">
        <f>SUM(U93:U98)</f>
        <v>9297.0666833900141</v>
      </c>
      <c r="V99" s="762">
        <f>SUM(V93:V98)</f>
        <v>25748.355813390015</v>
      </c>
      <c r="W99" s="552"/>
      <c r="X99" s="748"/>
      <c r="Y99" s="1093"/>
      <c r="Z99" s="1093"/>
      <c r="AA99" s="1093"/>
      <c r="AB99" s="1093"/>
      <c r="AC99" s="1093"/>
      <c r="AD99" s="1093"/>
      <c r="AE99" s="1093"/>
      <c r="AF99" s="1093"/>
      <c r="AG99" s="1093"/>
      <c r="AH99" s="1093"/>
      <c r="AI99" s="1093"/>
      <c r="AJ99" s="1093"/>
      <c r="AK99" s="1093"/>
      <c r="AL99" s="1093"/>
      <c r="AM99" s="1093"/>
      <c r="AN99" s="1093"/>
      <c r="AO99" s="1093"/>
      <c r="AP99" s="1093"/>
      <c r="AQ99" s="1093"/>
      <c r="AR99" s="1093"/>
      <c r="AS99" s="1093"/>
      <c r="AT99" s="1093"/>
      <c r="AU99" s="1093"/>
      <c r="AV99" s="1093"/>
      <c r="AW99" s="1093"/>
      <c r="AX99" s="1093"/>
      <c r="AY99" s="1093"/>
      <c r="AZ99" s="1093"/>
      <c r="BA99" s="1093"/>
      <c r="BB99" s="1093"/>
      <c r="BC99" s="1093"/>
      <c r="BD99" s="1093"/>
      <c r="BE99" s="1093"/>
      <c r="BF99" s="1093"/>
      <c r="BG99" s="1093"/>
      <c r="BH99" s="1093"/>
    </row>
    <row r="100" spans="1:60" s="712" customFormat="1" ht="18.75" customHeight="1" thickBot="1">
      <c r="A100" s="552"/>
      <c r="B100" s="552"/>
      <c r="C100" s="552"/>
      <c r="D100" s="763"/>
      <c r="E100" s="552"/>
      <c r="F100" s="763"/>
      <c r="G100" s="552"/>
      <c r="H100" s="763"/>
      <c r="I100" s="552"/>
      <c r="J100" s="552"/>
      <c r="K100" s="552"/>
      <c r="L100" s="763"/>
      <c r="M100" s="763"/>
      <c r="N100" s="764"/>
      <c r="O100" s="763"/>
      <c r="P100" s="765"/>
      <c r="Q100" s="766"/>
      <c r="R100" s="765"/>
      <c r="S100" s="766"/>
      <c r="T100" s="765"/>
      <c r="U100" s="767"/>
      <c r="V100" s="763"/>
      <c r="W100" s="552"/>
      <c r="X100" s="748"/>
      <c r="Y100" s="1093"/>
      <c r="Z100" s="1095"/>
      <c r="AA100" s="1093"/>
      <c r="AB100" s="1093"/>
      <c r="AC100" s="1093"/>
      <c r="AD100" s="1093"/>
      <c r="AE100" s="1093"/>
      <c r="AF100" s="1093"/>
      <c r="AG100" s="1093"/>
      <c r="AH100" s="1093"/>
      <c r="AI100" s="1093"/>
      <c r="AJ100" s="1093"/>
      <c r="AK100" s="1093"/>
      <c r="AL100" s="1093"/>
      <c r="AM100" s="1093"/>
      <c r="AN100" s="1093"/>
      <c r="AO100" s="1093"/>
      <c r="AP100" s="1093"/>
      <c r="AQ100" s="1093"/>
      <c r="AR100" s="1093"/>
      <c r="AS100" s="1093"/>
      <c r="AT100" s="1093"/>
      <c r="AU100" s="1093"/>
      <c r="AV100" s="1093"/>
      <c r="AW100" s="1093"/>
      <c r="AX100" s="1093"/>
      <c r="AY100" s="1093"/>
      <c r="AZ100" s="1093"/>
      <c r="BA100" s="1093"/>
      <c r="BB100" s="1093"/>
      <c r="BC100" s="1093"/>
      <c r="BD100" s="1093"/>
      <c r="BE100" s="1093"/>
      <c r="BF100" s="1093"/>
      <c r="BG100" s="1093"/>
      <c r="BH100" s="1093"/>
    </row>
    <row r="101" spans="1:60" s="712" customFormat="1" ht="18.75" customHeight="1" thickBot="1">
      <c r="A101" s="552"/>
      <c r="B101" s="552"/>
      <c r="C101" s="535" t="s">
        <v>100</v>
      </c>
      <c r="D101" s="768">
        <f>SUM(D91,D99)</f>
        <v>19157.436699700003</v>
      </c>
      <c r="E101" s="639">
        <f>(D101/$L101)*100</f>
        <v>60.253234939432907</v>
      </c>
      <c r="F101" s="769">
        <f>SUM(F91,F99)</f>
        <v>2214.5589543999999</v>
      </c>
      <c r="G101" s="639">
        <f>(F101/$L101)*100</f>
        <v>6.9651458625870131</v>
      </c>
      <c r="H101" s="769">
        <f>SUM(H91,H99)</f>
        <v>10418.669324799999</v>
      </c>
      <c r="I101" s="639">
        <f>(H101/$L101)*100</f>
        <v>32.768399051699213</v>
      </c>
      <c r="J101" s="769">
        <f>SUM(J91,J99)</f>
        <v>4.2033281000000002</v>
      </c>
      <c r="K101" s="639">
        <f>(J101/$L101)*100</f>
        <v>1.3220146280884547E-2</v>
      </c>
      <c r="L101" s="769">
        <f>SUM(L91,L99)</f>
        <v>31794.868306999997</v>
      </c>
      <c r="M101" s="770">
        <f>+M99+M91</f>
        <v>1.7498690000000001</v>
      </c>
      <c r="N101" s="641">
        <f>(M101/$U101)*100</f>
        <v>9.3886067254296216E-3</v>
      </c>
      <c r="O101" s="771">
        <f>SUM(O91,O99)</f>
        <v>2.8207713999999999</v>
      </c>
      <c r="P101" s="1418">
        <f>(O101/$U101)*100</f>
        <v>1.5134340534599748E-2</v>
      </c>
      <c r="Q101" s="769">
        <f>SUM(Q91,Q99)</f>
        <v>3518.2025304699923</v>
      </c>
      <c r="R101" s="772">
        <f>(Q101/$U101)*100</f>
        <v>18.876281561073473</v>
      </c>
      <c r="S101" s="769">
        <f>SUM(S91,S99)</f>
        <v>15115.444950040019</v>
      </c>
      <c r="T101" s="772">
        <f>(S101/$U101)*100</f>
        <v>81.099195491666464</v>
      </c>
      <c r="U101" s="773">
        <f>SUM(U91,U99)</f>
        <v>18638.218120910016</v>
      </c>
      <c r="V101" s="774">
        <f>SUM(V91,V99)</f>
        <v>50433.086427910006</v>
      </c>
      <c r="W101" s="552"/>
      <c r="X101" s="748"/>
      <c r="Y101" s="1093"/>
      <c r="Z101" s="1095"/>
      <c r="AA101" s="1093"/>
      <c r="AB101" s="1093"/>
      <c r="AC101" s="1093"/>
      <c r="AD101" s="1093"/>
      <c r="AE101" s="1093"/>
      <c r="AF101" s="1093"/>
      <c r="AG101" s="1093"/>
      <c r="AH101" s="1093"/>
      <c r="AI101" s="1093"/>
      <c r="AJ101" s="1093"/>
      <c r="AK101" s="1093"/>
      <c r="AL101" s="1093"/>
      <c r="AM101" s="1093"/>
      <c r="AN101" s="1093"/>
      <c r="AO101" s="1093"/>
      <c r="AP101" s="1093"/>
      <c r="AQ101" s="1093"/>
      <c r="AR101" s="1093"/>
      <c r="AS101" s="1093"/>
      <c r="AT101" s="1093"/>
      <c r="AU101" s="1093"/>
      <c r="AV101" s="1093"/>
      <c r="AW101" s="1093"/>
      <c r="AX101" s="1093"/>
      <c r="AY101" s="1093"/>
      <c r="AZ101" s="1093"/>
      <c r="BA101" s="1093"/>
      <c r="BB101" s="1093"/>
      <c r="BC101" s="1093"/>
      <c r="BD101" s="1093"/>
      <c r="BE101" s="1093"/>
      <c r="BF101" s="1093"/>
      <c r="BG101" s="1093"/>
      <c r="BH101" s="1093"/>
    </row>
    <row r="102" spans="1:60" s="712" customFormat="1" ht="18.75" customHeight="1">
      <c r="A102" s="552"/>
      <c r="B102" s="552"/>
      <c r="C102" s="552"/>
      <c r="D102" s="552"/>
      <c r="E102" s="775"/>
      <c r="F102" s="552"/>
      <c r="G102" s="552"/>
      <c r="H102" s="552"/>
      <c r="I102" s="552"/>
      <c r="J102" s="552"/>
      <c r="K102" s="552"/>
      <c r="L102" s="776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748"/>
      <c r="Y102" s="1093"/>
      <c r="Z102" s="1095"/>
      <c r="AA102" s="1093"/>
      <c r="AB102" s="1093"/>
      <c r="AC102" s="1093"/>
      <c r="AD102" s="1093"/>
      <c r="AE102" s="1093"/>
      <c r="AF102" s="1093"/>
      <c r="AG102" s="1093"/>
      <c r="AH102" s="1093"/>
      <c r="AI102" s="1093"/>
      <c r="AJ102" s="1093"/>
      <c r="AK102" s="1093"/>
      <c r="AL102" s="1093"/>
      <c r="AM102" s="1093"/>
      <c r="AN102" s="1093"/>
      <c r="AO102" s="1093"/>
      <c r="AP102" s="1093"/>
      <c r="AQ102" s="1093"/>
      <c r="AR102" s="1093"/>
      <c r="AS102" s="1093"/>
      <c r="AT102" s="1093"/>
      <c r="AU102" s="1093"/>
      <c r="AV102" s="1093"/>
      <c r="AW102" s="1093"/>
      <c r="AX102" s="1093"/>
      <c r="AY102" s="1093"/>
      <c r="AZ102" s="1093"/>
      <c r="BA102" s="1093"/>
      <c r="BB102" s="1093"/>
      <c r="BC102" s="1093"/>
      <c r="BD102" s="1093"/>
      <c r="BE102" s="1093"/>
      <c r="BF102" s="1093"/>
      <c r="BG102" s="1093"/>
      <c r="BH102" s="1093"/>
    </row>
    <row r="103" spans="1:60" s="712" customFormat="1" ht="18.75" customHeight="1">
      <c r="A103" s="552"/>
      <c r="B103" s="552"/>
      <c r="C103" s="552"/>
      <c r="D103" s="552"/>
      <c r="E103" s="775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776"/>
      <c r="V103" s="776"/>
      <c r="W103" s="552"/>
      <c r="X103" s="748"/>
      <c r="Y103" s="1093"/>
      <c r="Z103" s="1095"/>
      <c r="AA103" s="1093"/>
      <c r="AB103" s="1093"/>
      <c r="AC103" s="1093"/>
      <c r="AD103" s="1093"/>
      <c r="AE103" s="1093"/>
      <c r="AF103" s="1093"/>
      <c r="AG103" s="1093"/>
      <c r="AH103" s="1093"/>
      <c r="AI103" s="1093"/>
      <c r="AJ103" s="1093"/>
      <c r="AK103" s="1093"/>
      <c r="AL103" s="1093"/>
      <c r="AM103" s="1093"/>
      <c r="AN103" s="1093"/>
      <c r="AO103" s="1093"/>
      <c r="AP103" s="1093"/>
      <c r="AQ103" s="1093"/>
      <c r="AR103" s="1093"/>
      <c r="AS103" s="1093"/>
      <c r="AT103" s="1093"/>
      <c r="AU103" s="1093"/>
      <c r="AV103" s="1093"/>
      <c r="AW103" s="1093"/>
      <c r="AX103" s="1093"/>
      <c r="AY103" s="1093"/>
      <c r="AZ103" s="1093"/>
      <c r="BA103" s="1093"/>
      <c r="BB103" s="1093"/>
      <c r="BC103" s="1093"/>
      <c r="BD103" s="1093"/>
      <c r="BE103" s="1093"/>
      <c r="BF103" s="1093"/>
      <c r="BG103" s="1093"/>
      <c r="BH103" s="1093"/>
    </row>
    <row r="104" spans="1:60" s="712" customFormat="1" ht="18.75" customHeight="1">
      <c r="A104" s="552"/>
      <c r="B104" s="552"/>
      <c r="C104" s="552"/>
      <c r="D104" s="552"/>
      <c r="E104" s="775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748"/>
      <c r="Y104" s="1093"/>
      <c r="Z104" s="1095"/>
      <c r="AA104" s="1093"/>
      <c r="AB104" s="1093"/>
      <c r="AC104" s="1093"/>
      <c r="AD104" s="1093"/>
      <c r="AE104" s="1093"/>
      <c r="AF104" s="1093"/>
      <c r="AG104" s="1093"/>
      <c r="AH104" s="1093"/>
      <c r="AI104" s="1093"/>
      <c r="AJ104" s="1093"/>
      <c r="AK104" s="1093"/>
      <c r="AL104" s="1093"/>
      <c r="AM104" s="1093"/>
      <c r="AN104" s="1093"/>
      <c r="AO104" s="1093"/>
      <c r="AP104" s="1093"/>
      <c r="AQ104" s="1093"/>
      <c r="AR104" s="1093"/>
      <c r="AS104" s="1093"/>
      <c r="AT104" s="1093"/>
      <c r="AU104" s="1093"/>
      <c r="AV104" s="1093"/>
      <c r="AW104" s="1093"/>
      <c r="AX104" s="1093"/>
      <c r="AY104" s="1093"/>
      <c r="AZ104" s="1093"/>
      <c r="BA104" s="1093"/>
      <c r="BB104" s="1093"/>
      <c r="BC104" s="1093"/>
      <c r="BD104" s="1093"/>
      <c r="BE104" s="1093"/>
      <c r="BF104" s="1093"/>
      <c r="BG104" s="1093"/>
      <c r="BH104" s="1093"/>
    </row>
    <row r="105" spans="1:60">
      <c r="B105" s="204"/>
      <c r="C105" s="204"/>
      <c r="D105" s="204"/>
      <c r="E105" s="276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Z105" s="1048"/>
    </row>
    <row r="106" spans="1:60">
      <c r="B106" s="204"/>
      <c r="C106" s="281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Z106" s="1048"/>
    </row>
    <row r="107" spans="1:60"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Z107" s="1048"/>
    </row>
    <row r="108" spans="1:60">
      <c r="B108" s="204"/>
      <c r="C108" s="281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Z108" s="1048"/>
    </row>
    <row r="109" spans="1:60">
      <c r="B109" s="204"/>
      <c r="C109" s="281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Z109" s="1048"/>
      <c r="AA109" s="1096"/>
    </row>
    <row r="110" spans="1:60"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Z110" s="1048"/>
    </row>
    <row r="111" spans="1:60"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Z111" s="1048"/>
    </row>
    <row r="112" spans="1:60"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Z112" s="1048"/>
    </row>
    <row r="113" spans="2:30"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Z113" s="1048"/>
    </row>
    <row r="114" spans="2:30"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Z114" s="1048"/>
    </row>
    <row r="115" spans="2:30"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Z115" s="1048"/>
    </row>
    <row r="116" spans="2:30"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Z116" s="1048"/>
    </row>
    <row r="117" spans="2:30"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</row>
    <row r="118" spans="2:30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</row>
    <row r="119" spans="2:30"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Z119" s="1097"/>
    </row>
    <row r="120" spans="2:30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Z120" s="1097"/>
    </row>
    <row r="121" spans="2:30"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Z121" s="1097"/>
    </row>
    <row r="122" spans="2:30"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Z122" s="1097"/>
    </row>
    <row r="123" spans="2:30"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Z123" s="1097"/>
    </row>
    <row r="124" spans="2:30"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</row>
    <row r="125" spans="2:30"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</row>
    <row r="126" spans="2:30"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</row>
    <row r="127" spans="2:30"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</row>
    <row r="128" spans="2:30"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Z128" s="1068"/>
      <c r="AA128" s="1082"/>
      <c r="AB128" s="1098"/>
      <c r="AC128" s="1098"/>
      <c r="AD128" s="1098"/>
    </row>
    <row r="129" spans="2:38"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Z129" s="1068"/>
      <c r="AA129" s="1082"/>
      <c r="AB129" s="1098"/>
      <c r="AC129" s="1098"/>
      <c r="AD129" s="1098"/>
    </row>
    <row r="130" spans="2:38"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Z130" s="1068"/>
      <c r="AA130" s="1082"/>
      <c r="AB130" s="1098"/>
      <c r="AC130" s="1098"/>
      <c r="AD130" s="1098"/>
    </row>
    <row r="131" spans="2:38"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Z131" s="1068"/>
      <c r="AA131" s="1082"/>
      <c r="AB131" s="1098"/>
      <c r="AC131" s="1098"/>
      <c r="AD131" s="1098"/>
    </row>
    <row r="132" spans="2:38"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AA132" s="1082"/>
    </row>
    <row r="133" spans="2:38"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</row>
    <row r="134" spans="2:38"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</row>
    <row r="135" spans="2:38"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</row>
    <row r="136" spans="2:38"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</row>
    <row r="137" spans="2:38"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</row>
    <row r="138" spans="2:38"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</row>
    <row r="139" spans="2:38"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</row>
    <row r="140" spans="2:38"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</row>
    <row r="141" spans="2:38"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</row>
    <row r="142" spans="2:38"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</row>
    <row r="143" spans="2:38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</row>
    <row r="144" spans="2:38" ht="15"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AI144" s="1099"/>
      <c r="AJ144" s="1099"/>
      <c r="AK144" s="1099"/>
      <c r="AL144" s="1099"/>
    </row>
    <row r="145" spans="2:38" ht="15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AI145" s="1099"/>
      <c r="AJ145" s="1099"/>
      <c r="AK145" s="1099"/>
      <c r="AL145" s="1099"/>
    </row>
    <row r="146" spans="2:38" ht="15"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AI146" s="1099"/>
      <c r="AJ146" s="1099"/>
      <c r="AK146" s="1099"/>
      <c r="AL146" s="1099"/>
    </row>
    <row r="147" spans="2:38" ht="15"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AA147" s="1068" t="s">
        <v>44</v>
      </c>
      <c r="AB147" s="1068" t="s">
        <v>45</v>
      </c>
      <c r="AC147" s="1068" t="s">
        <v>46</v>
      </c>
      <c r="AD147" s="1068"/>
      <c r="AE147" s="1068" t="s">
        <v>47</v>
      </c>
      <c r="AI147" s="1099"/>
      <c r="AJ147" s="1099"/>
      <c r="AK147" s="1099"/>
      <c r="AL147" s="1099"/>
    </row>
    <row r="148" spans="2:38" ht="15"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Z148" s="1055" t="s">
        <v>105</v>
      </c>
      <c r="AA148" s="1100">
        <f>+D85+M85</f>
        <v>1535.0563737</v>
      </c>
      <c r="AB148" s="1100">
        <f t="shared" ref="AB148:AB153" si="83">+F85+O85</f>
        <v>187.99665839999994</v>
      </c>
      <c r="AC148" s="1100">
        <f t="shared" ref="AC148:AC153" si="84">+H85+Q85</f>
        <v>1176.8542269999987</v>
      </c>
      <c r="AD148" s="1100"/>
      <c r="AE148" s="1100">
        <f t="shared" ref="AE148:AE153" si="85">+S85+J85</f>
        <v>1274.905078739994</v>
      </c>
      <c r="AF148" s="1100">
        <f>+SUM(AA148:AE148)</f>
        <v>4174.8123378399923</v>
      </c>
      <c r="AG148" s="1100"/>
      <c r="AI148" s="1099"/>
      <c r="AJ148" s="1099"/>
      <c r="AK148" s="1099"/>
      <c r="AL148" s="1099"/>
    </row>
    <row r="149" spans="2:38" ht="15"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Z149" s="1055" t="s">
        <v>106</v>
      </c>
      <c r="AA149" s="1100">
        <f t="shared" ref="AA149:AA153" si="86">+D86+M86</f>
        <v>1426.9424793000003</v>
      </c>
      <c r="AB149" s="1100">
        <f t="shared" si="83"/>
        <v>177.69344719999998</v>
      </c>
      <c r="AC149" s="1100">
        <f t="shared" si="84"/>
        <v>1117.1939603200001</v>
      </c>
      <c r="AD149" s="1100"/>
      <c r="AE149" s="1100">
        <f t="shared" si="85"/>
        <v>1243.0470348599831</v>
      </c>
      <c r="AF149" s="1100">
        <f t="shared" ref="AF149:AF159" si="87">+SUM(AA149:AE149)</f>
        <v>3964.8769216799838</v>
      </c>
      <c r="AG149" s="1100"/>
      <c r="AI149" s="1099"/>
      <c r="AJ149" s="1099"/>
      <c r="AK149" s="1099"/>
      <c r="AL149" s="1099"/>
    </row>
    <row r="150" spans="2:38" ht="15"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Z150" s="1055" t="s">
        <v>107</v>
      </c>
      <c r="AA150" s="1100">
        <f t="shared" si="86"/>
        <v>1524.168752600001</v>
      </c>
      <c r="AB150" s="1100">
        <f t="shared" si="83"/>
        <v>187.57107609999997</v>
      </c>
      <c r="AC150" s="1100">
        <f t="shared" si="84"/>
        <v>1210.2109487199994</v>
      </c>
      <c r="AD150" s="1100"/>
      <c r="AE150" s="1100">
        <f t="shared" si="85"/>
        <v>1293.6414277099818</v>
      </c>
      <c r="AF150" s="1100">
        <f t="shared" si="87"/>
        <v>4215.5922051299822</v>
      </c>
      <c r="AG150" s="1100"/>
      <c r="AI150" s="1099"/>
      <c r="AJ150" s="1099"/>
      <c r="AK150" s="1099"/>
      <c r="AL150" s="1099"/>
    </row>
    <row r="151" spans="2:38" ht="15"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Z151" s="1055" t="s">
        <v>108</v>
      </c>
      <c r="AA151" s="1100">
        <f t="shared" si="86"/>
        <v>1460.9452192999997</v>
      </c>
      <c r="AB151" s="1100">
        <f t="shared" si="83"/>
        <v>173.27768019999993</v>
      </c>
      <c r="AC151" s="1100">
        <f t="shared" si="84"/>
        <v>1122.8672221799984</v>
      </c>
      <c r="AD151" s="1100"/>
      <c r="AE151" s="1100">
        <f t="shared" si="85"/>
        <v>1279.0891371000114</v>
      </c>
      <c r="AF151" s="1100">
        <f t="shared" si="87"/>
        <v>4036.1792587800091</v>
      </c>
      <c r="AG151" s="1100"/>
      <c r="AI151" s="1099"/>
      <c r="AJ151" s="1099"/>
      <c r="AK151" s="1099"/>
      <c r="AL151" s="1099"/>
    </row>
    <row r="152" spans="2:38" ht="15"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Z152" s="1055" t="s">
        <v>109</v>
      </c>
      <c r="AA152" s="1100">
        <f t="shared" si="86"/>
        <v>1554.8244798999995</v>
      </c>
      <c r="AB152" s="1100">
        <f t="shared" si="83"/>
        <v>186.7170911</v>
      </c>
      <c r="AC152" s="1100">
        <f t="shared" si="84"/>
        <v>1168.8374814599993</v>
      </c>
      <c r="AD152" s="1100"/>
      <c r="AE152" s="1100">
        <f t="shared" si="85"/>
        <v>1249.1843725700005</v>
      </c>
      <c r="AF152" s="1100">
        <f t="shared" si="87"/>
        <v>4159.5634250299991</v>
      </c>
      <c r="AG152" s="1100"/>
      <c r="AI152" s="1099"/>
      <c r="AJ152" s="1099"/>
      <c r="AK152" s="1099"/>
      <c r="AL152" s="1099"/>
    </row>
    <row r="153" spans="2:38" ht="15"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Z153" s="1055" t="s">
        <v>110</v>
      </c>
      <c r="AA153" s="1100">
        <f t="shared" si="86"/>
        <v>1588.9647651</v>
      </c>
      <c r="AB153" s="1100">
        <f t="shared" si="83"/>
        <v>184.39314049999996</v>
      </c>
      <c r="AC153" s="1100">
        <f t="shared" si="84"/>
        <v>1139.0195816599999</v>
      </c>
      <c r="AD153" s="1100"/>
      <c r="AE153" s="1100">
        <f t="shared" si="85"/>
        <v>1221.3289788000313</v>
      </c>
      <c r="AF153" s="1100">
        <f t="shared" si="87"/>
        <v>4133.7064660600308</v>
      </c>
      <c r="AG153" s="1100"/>
      <c r="AI153" s="1099"/>
      <c r="AJ153" s="1099"/>
      <c r="AK153" s="1099"/>
      <c r="AL153" s="1099"/>
    </row>
    <row r="154" spans="2:38"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Z154" s="1055" t="s">
        <v>111</v>
      </c>
      <c r="AA154" s="1100">
        <f t="shared" ref="AA154:AA159" si="88">+D93+M93</f>
        <v>1664.6090196000009</v>
      </c>
      <c r="AB154" s="1100">
        <f t="shared" ref="AB154:AB159" si="89">+F93+O93</f>
        <v>192.91914499999996</v>
      </c>
      <c r="AC154" s="1100">
        <f t="shared" ref="AC154:AC159" si="90">+H93+Q93</f>
        <v>1111.9365143799973</v>
      </c>
      <c r="AD154" s="1100"/>
      <c r="AE154" s="1100">
        <f t="shared" ref="AE154:AE159" si="91">+S93+J93</f>
        <v>1229.0881588699976</v>
      </c>
      <c r="AF154" s="1100">
        <f t="shared" si="87"/>
        <v>4198.5528378499957</v>
      </c>
      <c r="AG154" s="1100"/>
    </row>
    <row r="155" spans="2:38"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Z155" s="1055" t="s">
        <v>112</v>
      </c>
      <c r="AA155" s="1100">
        <f t="shared" si="88"/>
        <v>1655.1011280000007</v>
      </c>
      <c r="AB155" s="1100">
        <f t="shared" si="89"/>
        <v>188.6974108</v>
      </c>
      <c r="AC155" s="1100">
        <f t="shared" si="90"/>
        <v>1127.4137522000001</v>
      </c>
      <c r="AD155" s="1100"/>
      <c r="AE155" s="1100">
        <f t="shared" si="91"/>
        <v>1236.9539196799951</v>
      </c>
      <c r="AF155" s="1100">
        <f t="shared" si="87"/>
        <v>4208.1662106799959</v>
      </c>
      <c r="AG155" s="1100"/>
    </row>
    <row r="156" spans="2:38"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Z156" s="1055" t="s">
        <v>113</v>
      </c>
      <c r="AA156" s="1100">
        <f t="shared" si="88"/>
        <v>1655.9231640000003</v>
      </c>
      <c r="AB156" s="1100">
        <f t="shared" si="89"/>
        <v>177.24979539999998</v>
      </c>
      <c r="AC156" s="1100">
        <f t="shared" si="90"/>
        <v>1147.745514029999</v>
      </c>
      <c r="AD156" s="1100"/>
      <c r="AE156" s="1100">
        <f t="shared" si="91"/>
        <v>1258.5680587400088</v>
      </c>
      <c r="AF156" s="1100">
        <f t="shared" si="87"/>
        <v>4239.4865321700081</v>
      </c>
      <c r="AG156" s="1100"/>
    </row>
    <row r="157" spans="2:38"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Z157" s="1055" t="s">
        <v>114</v>
      </c>
      <c r="AA157" s="1100">
        <f t="shared" si="88"/>
        <v>1682.6730094999998</v>
      </c>
      <c r="AB157" s="1100">
        <f t="shared" si="89"/>
        <v>191.34466130000001</v>
      </c>
      <c r="AC157" s="1100">
        <f t="shared" si="90"/>
        <v>1185.8177038199995</v>
      </c>
      <c r="AD157" s="1100"/>
      <c r="AE157" s="1100">
        <f t="shared" si="91"/>
        <v>1268.0075979500086</v>
      </c>
      <c r="AF157" s="1100">
        <f t="shared" si="87"/>
        <v>4327.842972570008</v>
      </c>
      <c r="AG157" s="1100"/>
    </row>
    <row r="158" spans="2:38"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Z158" s="1055" t="s">
        <v>115</v>
      </c>
      <c r="AA158" s="1100">
        <f t="shared" si="88"/>
        <v>1673.5978940999992</v>
      </c>
      <c r="AB158" s="1100">
        <f t="shared" si="89"/>
        <v>184.31116319999998</v>
      </c>
      <c r="AC158" s="1100">
        <f t="shared" si="90"/>
        <v>1201.4801940800007</v>
      </c>
      <c r="AD158" s="1100"/>
      <c r="AE158" s="1100">
        <f t="shared" si="91"/>
        <v>1265.3959268800079</v>
      </c>
      <c r="AF158" s="1100">
        <f t="shared" si="87"/>
        <v>4324.7851782600083</v>
      </c>
      <c r="AG158" s="1100"/>
    </row>
    <row r="159" spans="2:38"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Z159" s="1055" t="s">
        <v>116</v>
      </c>
      <c r="AA159" s="1100">
        <f t="shared" si="88"/>
        <v>1736.3802836</v>
      </c>
      <c r="AB159" s="1100">
        <f t="shared" si="89"/>
        <v>185.20845660000001</v>
      </c>
      <c r="AC159" s="1100">
        <f t="shared" si="90"/>
        <v>1227.4947554199994</v>
      </c>
      <c r="AD159" s="1100"/>
      <c r="AE159" s="1100">
        <f t="shared" si="91"/>
        <v>1300.4385862400004</v>
      </c>
      <c r="AF159" s="1100">
        <f t="shared" si="87"/>
        <v>4449.5220818600001</v>
      </c>
      <c r="AG159" s="1100">
        <f>+SUM(AF148:AF159)</f>
        <v>50433.086427909999</v>
      </c>
    </row>
    <row r="160" spans="2:38"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</row>
    <row r="161" spans="2:32"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AA161" s="1097"/>
      <c r="AB161" s="1097"/>
      <c r="AC161" s="1097"/>
      <c r="AD161" s="1097"/>
      <c r="AE161" s="1097"/>
      <c r="AF161" s="1097"/>
    </row>
    <row r="162" spans="2:32"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AA162" s="1097"/>
      <c r="AB162" s="1097"/>
      <c r="AC162" s="1097"/>
      <c r="AD162" s="1097"/>
      <c r="AE162" s="1097"/>
      <c r="AF162" s="1097"/>
    </row>
    <row r="163" spans="2:32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</row>
    <row r="164" spans="2:32"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</row>
    <row r="165" spans="2:32"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AF165" s="1097"/>
    </row>
    <row r="166" spans="2:32"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</row>
    <row r="177" spans="26:32">
      <c r="Z177" s="1097"/>
      <c r="AA177" s="1097"/>
      <c r="AB177" s="1097"/>
      <c r="AC177" s="1097"/>
      <c r="AD177" s="1097"/>
      <c r="AE177" s="1097"/>
      <c r="AF177" s="1097"/>
    </row>
    <row r="178" spans="26:32">
      <c r="Z178" s="1097"/>
      <c r="AA178" s="1097"/>
      <c r="AB178" s="1097"/>
      <c r="AC178" s="1097"/>
      <c r="AD178" s="1097"/>
      <c r="AE178" s="1097"/>
      <c r="AF178" s="1097"/>
    </row>
    <row r="179" spans="26:32">
      <c r="Z179" s="1097"/>
      <c r="AA179" s="1097"/>
      <c r="AB179" s="1097"/>
      <c r="AC179" s="1097"/>
      <c r="AD179" s="1097"/>
      <c r="AE179" s="1097"/>
      <c r="AF179" s="1097"/>
    </row>
  </sheetData>
  <mergeCells count="25">
    <mergeCell ref="B83:B84"/>
    <mergeCell ref="C83:C84"/>
    <mergeCell ref="B5:B6"/>
    <mergeCell ref="C5:C6"/>
    <mergeCell ref="AK1:BA1"/>
    <mergeCell ref="AK2:BA2"/>
    <mergeCell ref="AK3:BA3"/>
    <mergeCell ref="AK4:BA4"/>
    <mergeCell ref="D56:L56"/>
    <mergeCell ref="A1:U1"/>
    <mergeCell ref="B56:B57"/>
    <mergeCell ref="C56:C57"/>
    <mergeCell ref="AK5:AL10"/>
    <mergeCell ref="AW9:BA9"/>
    <mergeCell ref="AM5:BA5"/>
    <mergeCell ref="AM6:BA6"/>
    <mergeCell ref="AK24:AK36"/>
    <mergeCell ref="AK37:AK49"/>
    <mergeCell ref="AM9:AQ9"/>
    <mergeCell ref="AR9:AV9"/>
    <mergeCell ref="AM7:BA7"/>
    <mergeCell ref="AM8:AQ8"/>
    <mergeCell ref="AR8:AV8"/>
    <mergeCell ref="AW8:BA8"/>
    <mergeCell ref="AK11:AK23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40" orientation="portrait" r:id="rId1"/>
  <headerFooter alignWithMargins="0"/>
  <rowBreaks count="1" manualBreakCount="1">
    <brk id="78" max="22" man="1"/>
  </rowBreaks>
  <ignoredErrors>
    <ignoredError sqref="G13 G21:G22 E85:E91 E93:E101 P85:P91 N85:N91 Q85:Q101 O85:O91 H85:H91 F92:H101 F85:G91 S85:S99 R100:T101 R85:R99 T85:T99 E64:L65 E72:L73 E66:E71 G66:G71 I66:L71 N13 N21 R23:S23 R21:T21 P23 P21 P13 R13 T13 H14:V14 H13:J13 U13 S13 Q13 H22:V22 H21:I21 Q21 I23:J23 Q23 U21 U23 O21 O13 O23 I16:I20 I15 L15 L16:L20 L21:M21 M13 T15 R15 P15 N15 N16:N20 P16:P20 R16:R20 T16:T20 V15 V16:V19 L23:M23 G23 P93:P101 N93:N99 O93:O101 F74:L74 H7:H12 J7:J12 H15:H20 J15:J21 I85:I9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G94"/>
  <sheetViews>
    <sheetView view="pageBreakPreview" topLeftCell="A13" zoomScale="90" zoomScaleNormal="100" zoomScaleSheetLayoutView="90" workbookViewId="0">
      <selection activeCell="L42" sqref="L42"/>
    </sheetView>
  </sheetViews>
  <sheetFormatPr baseColWidth="10" defaultRowHeight="12.75"/>
  <cols>
    <col min="1" max="1" width="5.28515625" style="2" customWidth="1"/>
    <col min="2" max="2" width="20.42578125" customWidth="1"/>
    <col min="3" max="6" width="14.85546875" customWidth="1"/>
    <col min="7" max="7" width="18.140625" customWidth="1"/>
    <col min="8" max="8" width="4.7109375" style="1053" customWidth="1"/>
    <col min="9" max="10" width="6" style="1053" customWidth="1"/>
    <col min="11" max="11" width="9.140625" style="1053" bestFit="1" customWidth="1"/>
    <col min="12" max="12" width="20.42578125" style="1053" bestFit="1" customWidth="1"/>
    <col min="13" max="13" width="11.28515625" style="1322" bestFit="1" customWidth="1"/>
    <col min="14" max="14" width="16.5703125" style="1322" bestFit="1" customWidth="1"/>
    <col min="15" max="15" width="12.5703125" style="1322" bestFit="1" customWidth="1"/>
    <col min="16" max="16" width="19.7109375" style="1322" bestFit="1" customWidth="1"/>
    <col min="17" max="17" width="11" style="1322" bestFit="1" customWidth="1"/>
    <col min="18" max="24" width="11" style="1053" customWidth="1"/>
    <col min="25" max="27" width="11" style="1048" customWidth="1"/>
    <col min="28" max="29" width="11.42578125" style="1048"/>
  </cols>
  <sheetData>
    <row r="1" spans="1:33" s="2" customFormat="1" ht="15">
      <c r="A1" s="28" t="s">
        <v>117</v>
      </c>
      <c r="C1" s="22"/>
      <c r="D1" s="22"/>
      <c r="E1" s="22"/>
      <c r="F1" s="22"/>
      <c r="G1" s="22"/>
      <c r="H1" s="1053"/>
      <c r="I1" s="1053"/>
      <c r="J1" s="1053"/>
      <c r="K1" s="1053"/>
      <c r="L1" s="1713" t="s">
        <v>163</v>
      </c>
      <c r="M1" s="1713"/>
      <c r="N1" s="1713"/>
      <c r="O1" s="1713"/>
      <c r="P1" s="1713"/>
      <c r="Q1" s="1713"/>
      <c r="R1" s="1101"/>
      <c r="S1" s="1053"/>
      <c r="T1" s="1053"/>
      <c r="U1" s="1053"/>
      <c r="V1" s="1048"/>
      <c r="W1" s="1048"/>
      <c r="X1" s="1048"/>
      <c r="Y1" s="1048"/>
      <c r="Z1" s="1048"/>
      <c r="AA1" s="1048"/>
      <c r="AB1" s="1048"/>
      <c r="AC1" s="1048"/>
      <c r="AD1"/>
      <c r="AE1"/>
      <c r="AF1"/>
      <c r="AG1"/>
    </row>
    <row r="2" spans="1:33" s="2" customFormat="1" ht="15">
      <c r="B2" s="28"/>
      <c r="C2" s="22"/>
      <c r="D2" s="22"/>
      <c r="E2" s="22"/>
      <c r="F2" s="22"/>
      <c r="G2" s="22"/>
      <c r="H2" s="1053"/>
      <c r="I2" s="1053"/>
      <c r="J2" s="1053"/>
      <c r="K2" s="1053"/>
      <c r="L2" s="1714" t="s">
        <v>270</v>
      </c>
      <c r="M2" s="1714" t="s">
        <v>48</v>
      </c>
      <c r="N2" s="1715"/>
      <c r="O2" s="1715"/>
      <c r="P2" s="1715"/>
      <c r="Q2" s="1715"/>
      <c r="R2" s="1101"/>
      <c r="S2" s="1053"/>
      <c r="T2" s="1053"/>
      <c r="U2" s="1053"/>
      <c r="V2" s="1048"/>
      <c r="W2" s="1048"/>
      <c r="X2" s="1048"/>
      <c r="Y2" s="1048"/>
      <c r="Z2" s="1048"/>
      <c r="AA2" s="1048"/>
      <c r="AB2" s="1048"/>
      <c r="AC2" s="1048"/>
      <c r="AD2"/>
      <c r="AE2"/>
      <c r="AF2"/>
      <c r="AG2"/>
    </row>
    <row r="3" spans="1:33" s="2" customFormat="1" ht="15">
      <c r="A3" s="541" t="s">
        <v>118</v>
      </c>
      <c r="C3" s="22"/>
      <c r="D3" s="22"/>
      <c r="E3" s="22"/>
      <c r="F3" s="22"/>
      <c r="G3" s="22"/>
      <c r="H3" s="1053"/>
      <c r="I3" s="1053"/>
      <c r="J3" s="1053"/>
      <c r="K3" s="1053"/>
      <c r="L3" s="1714" t="s">
        <v>253</v>
      </c>
      <c r="M3" s="1714" t="s">
        <v>48</v>
      </c>
      <c r="N3" s="1715"/>
      <c r="O3" s="1715"/>
      <c r="P3" s="1715"/>
      <c r="Q3" s="1715"/>
      <c r="R3" s="1101"/>
      <c r="S3" s="1053"/>
      <c r="T3" s="1053"/>
      <c r="U3" s="1053"/>
      <c r="V3" s="1048"/>
      <c r="W3" s="1048"/>
      <c r="X3" s="1048"/>
      <c r="Y3" s="1048"/>
      <c r="Z3" s="1048"/>
      <c r="AA3" s="1048"/>
      <c r="AB3" s="1048"/>
      <c r="AC3" s="1048"/>
      <c r="AD3"/>
      <c r="AE3"/>
      <c r="AF3"/>
      <c r="AG3"/>
    </row>
    <row r="4" spans="1:33" s="2" customFormat="1" ht="13.5" thickBot="1">
      <c r="B4" s="22"/>
      <c r="C4" s="22"/>
      <c r="D4" s="22"/>
      <c r="E4" s="22"/>
      <c r="F4" s="22"/>
      <c r="G4" s="22"/>
      <c r="H4" s="1053"/>
      <c r="I4" s="1053"/>
      <c r="J4" s="1053"/>
      <c r="K4" s="1053"/>
      <c r="L4" s="1714" t="s">
        <v>273</v>
      </c>
      <c r="M4" s="1714" t="s">
        <v>48</v>
      </c>
      <c r="N4" s="1715"/>
      <c r="O4" s="1715"/>
      <c r="P4" s="1715"/>
      <c r="Q4" s="1715"/>
      <c r="R4" s="1101"/>
      <c r="S4" s="1053"/>
      <c r="T4" s="1053"/>
      <c r="U4" s="1053"/>
      <c r="V4" s="1048"/>
      <c r="W4" s="1048"/>
      <c r="X4" s="1048"/>
      <c r="Y4" s="1048"/>
      <c r="Z4" s="1048"/>
      <c r="AA4" s="1048"/>
      <c r="AB4" s="1048"/>
      <c r="AC4" s="1048"/>
      <c r="AD4"/>
      <c r="AE4"/>
      <c r="AF4"/>
      <c r="AG4"/>
    </row>
    <row r="5" spans="1:33">
      <c r="B5" s="1515" t="s">
        <v>119</v>
      </c>
      <c r="C5" s="1516" t="s">
        <v>120</v>
      </c>
      <c r="D5" s="1517" t="s">
        <v>121</v>
      </c>
      <c r="E5" s="1516" t="s">
        <v>122</v>
      </c>
      <c r="F5" s="1720" t="s">
        <v>243</v>
      </c>
      <c r="G5" s="1518" t="s">
        <v>48</v>
      </c>
      <c r="L5" s="1714" t="s">
        <v>278</v>
      </c>
      <c r="M5" s="1714" t="s">
        <v>48</v>
      </c>
      <c r="N5" s="1715"/>
      <c r="O5" s="1715"/>
      <c r="P5" s="1715"/>
      <c r="Q5" s="1715"/>
      <c r="R5" s="1101"/>
      <c r="V5" s="1048"/>
      <c r="W5" s="1048"/>
      <c r="X5" s="1048"/>
    </row>
    <row r="6" spans="1:33" ht="13.5" customHeight="1" thickBot="1">
      <c r="B6" s="1519" t="s">
        <v>83</v>
      </c>
      <c r="C6" s="1520"/>
      <c r="D6" s="1521"/>
      <c r="E6" s="1520"/>
      <c r="F6" s="1721"/>
      <c r="G6" s="1522" t="s">
        <v>123</v>
      </c>
      <c r="L6" s="1906" t="s">
        <v>269</v>
      </c>
      <c r="M6" s="1906" t="s">
        <v>48</v>
      </c>
      <c r="N6" s="1907"/>
      <c r="O6" s="1907"/>
      <c r="P6" s="1907"/>
      <c r="Q6" s="1907"/>
      <c r="R6" s="1908"/>
      <c r="V6" s="1048"/>
      <c r="W6" s="1048"/>
      <c r="X6" s="1048"/>
    </row>
    <row r="7" spans="1:33" s="2" customFormat="1" ht="15" customHeight="1">
      <c r="B7" s="29" t="s">
        <v>86</v>
      </c>
      <c r="C7" s="1238">
        <v>2489.5587315700222</v>
      </c>
      <c r="D7" s="1238">
        <v>682.05894606999152</v>
      </c>
      <c r="E7" s="1238">
        <v>909.8730392600022</v>
      </c>
      <c r="F7" s="1239">
        <v>93.321620940000017</v>
      </c>
      <c r="G7" s="1240">
        <f t="shared" ref="G7:G18" si="0">SUM(C7:F7)</f>
        <v>4174.812337840016</v>
      </c>
      <c r="H7" s="1053"/>
      <c r="I7" s="1102"/>
      <c r="J7" s="1102"/>
      <c r="K7" s="1053"/>
      <c r="L7" s="1909" t="s">
        <v>277</v>
      </c>
      <c r="M7" s="1913" t="s">
        <v>271</v>
      </c>
      <c r="N7" s="1913"/>
      <c r="O7" s="1913"/>
      <c r="P7" s="1913"/>
      <c r="Q7" s="1913"/>
      <c r="R7" s="1908"/>
      <c r="S7" s="1053"/>
      <c r="T7" s="1053"/>
      <c r="U7" s="1053"/>
      <c r="V7" s="1048"/>
      <c r="W7" s="1048"/>
      <c r="X7" s="1048"/>
      <c r="Y7" s="1048"/>
      <c r="Z7" s="1048"/>
      <c r="AA7" s="1048"/>
      <c r="AB7" s="1048"/>
      <c r="AC7" s="1048"/>
      <c r="AD7"/>
      <c r="AE7"/>
      <c r="AF7"/>
      <c r="AG7"/>
    </row>
    <row r="8" spans="1:33" s="2" customFormat="1" ht="15" customHeight="1">
      <c r="B8" s="29" t="s">
        <v>87</v>
      </c>
      <c r="C8" s="1238">
        <v>2331.2156093900167</v>
      </c>
      <c r="D8" s="1238">
        <v>667.64616450999779</v>
      </c>
      <c r="E8" s="1238">
        <v>876.26722379999501</v>
      </c>
      <c r="F8" s="1239">
        <v>89.74792398000028</v>
      </c>
      <c r="G8" s="1240">
        <f>SUM(C8:F8)</f>
        <v>3964.8769216800101</v>
      </c>
      <c r="H8" s="1053"/>
      <c r="I8" s="1102"/>
      <c r="J8" s="1102"/>
      <c r="K8" s="1053"/>
      <c r="L8" s="1909"/>
      <c r="M8" s="1913" t="s">
        <v>255</v>
      </c>
      <c r="N8" s="1913"/>
      <c r="O8" s="1913"/>
      <c r="P8" s="1913"/>
      <c r="Q8" s="1913"/>
      <c r="R8" s="1908"/>
      <c r="S8" s="1053"/>
      <c r="T8" s="1053"/>
      <c r="U8" s="1053"/>
      <c r="V8" s="1048"/>
      <c r="W8" s="1048"/>
      <c r="X8" s="1048"/>
      <c r="Y8" s="1048"/>
      <c r="Z8" s="1048"/>
      <c r="AA8" s="1048"/>
      <c r="AB8" s="1048"/>
      <c r="AC8" s="1048"/>
      <c r="AD8"/>
      <c r="AE8"/>
      <c r="AF8"/>
      <c r="AG8"/>
    </row>
    <row r="9" spans="1:33" s="2" customFormat="1" ht="15" customHeight="1">
      <c r="B9" s="29" t="s">
        <v>88</v>
      </c>
      <c r="C9" s="1238">
        <v>2506.0913872300184</v>
      </c>
      <c r="D9" s="1238">
        <v>701.57218367999587</v>
      </c>
      <c r="E9" s="1238">
        <v>912.65301962000387</v>
      </c>
      <c r="F9" s="1239">
        <v>95.275614600000097</v>
      </c>
      <c r="G9" s="1240">
        <f t="shared" si="0"/>
        <v>4215.5922051300186</v>
      </c>
      <c r="H9" s="1053"/>
      <c r="I9" s="1102"/>
      <c r="J9" s="1102"/>
      <c r="K9" s="1053"/>
      <c r="L9" s="1909"/>
      <c r="M9" s="1913" t="s">
        <v>279</v>
      </c>
      <c r="N9" s="1913"/>
      <c r="O9" s="1913"/>
      <c r="P9" s="1913"/>
      <c r="Q9" s="1913"/>
      <c r="R9" s="1908"/>
      <c r="S9" s="1053"/>
      <c r="T9" s="1053"/>
      <c r="U9" s="1053"/>
      <c r="V9" s="1048"/>
      <c r="W9" s="1048"/>
      <c r="X9" s="1048"/>
      <c r="Y9" s="1048"/>
      <c r="Z9" s="1048"/>
      <c r="AA9" s="1048"/>
      <c r="AB9" s="1048"/>
      <c r="AC9" s="1048"/>
      <c r="AD9"/>
      <c r="AE9"/>
      <c r="AF9"/>
      <c r="AG9"/>
    </row>
    <row r="10" spans="1:33" s="2" customFormat="1" ht="15" customHeight="1">
      <c r="B10" s="29" t="s">
        <v>89</v>
      </c>
      <c r="C10" s="1238">
        <v>2367.2793225400028</v>
      </c>
      <c r="D10" s="1238">
        <v>670.21318859000439</v>
      </c>
      <c r="E10" s="1238">
        <v>902.0090243300034</v>
      </c>
      <c r="F10" s="1239">
        <v>96.677723320000055</v>
      </c>
      <c r="G10" s="1240">
        <f t="shared" si="0"/>
        <v>4036.1792587800105</v>
      </c>
      <c r="H10" s="1053"/>
      <c r="I10" s="1102"/>
      <c r="J10" s="1102"/>
      <c r="K10" s="1053"/>
      <c r="L10" s="1909"/>
      <c r="M10" s="1914" t="s">
        <v>282</v>
      </c>
      <c r="N10" s="1914" t="s">
        <v>281</v>
      </c>
      <c r="O10" s="1914" t="s">
        <v>283</v>
      </c>
      <c r="P10" s="1914" t="s">
        <v>280</v>
      </c>
      <c r="Q10" s="1914" t="s">
        <v>48</v>
      </c>
      <c r="R10" s="1908"/>
      <c r="S10" s="1053"/>
      <c r="T10" s="1053"/>
      <c r="U10" s="1053"/>
      <c r="V10" s="1048"/>
      <c r="W10" s="1048"/>
      <c r="X10" s="1048"/>
      <c r="Y10" s="1048"/>
      <c r="Z10" s="1048"/>
      <c r="AA10" s="1048"/>
      <c r="AB10" s="1048"/>
      <c r="AC10" s="1048"/>
      <c r="AD10"/>
      <c r="AE10"/>
      <c r="AF10"/>
      <c r="AG10"/>
    </row>
    <row r="11" spans="1:33" s="2" customFormat="1" ht="15" customHeight="1">
      <c r="B11" s="29" t="s">
        <v>90</v>
      </c>
      <c r="C11" s="1238">
        <v>2527.9439574100265</v>
      </c>
      <c r="D11" s="1238">
        <v>657.68789088000506</v>
      </c>
      <c r="E11" s="1238">
        <v>875.25575067000261</v>
      </c>
      <c r="F11" s="1239">
        <v>98.675826069999971</v>
      </c>
      <c r="G11" s="1240">
        <f t="shared" si="0"/>
        <v>4159.5634250300345</v>
      </c>
      <c r="H11" s="1053"/>
      <c r="I11" s="1102"/>
      <c r="J11" s="1102"/>
      <c r="K11" s="1053"/>
      <c r="L11" s="1910" t="s">
        <v>299</v>
      </c>
      <c r="M11" s="1915">
        <v>2489.5587315700222</v>
      </c>
      <c r="N11" s="1915">
        <v>682.05894606999152</v>
      </c>
      <c r="O11" s="1915">
        <v>909.8730392600022</v>
      </c>
      <c r="P11" s="1915">
        <v>93.321620940000017</v>
      </c>
      <c r="Q11" s="1915">
        <v>4174.8123378400578</v>
      </c>
      <c r="R11" s="1908"/>
      <c r="S11" s="1053"/>
      <c r="T11" s="1053"/>
      <c r="U11" s="1053"/>
      <c r="V11" s="1048"/>
      <c r="W11" s="1048"/>
      <c r="X11" s="1048"/>
      <c r="Y11" s="1048"/>
      <c r="Z11" s="1048"/>
      <c r="AA11" s="1048"/>
      <c r="AB11" s="1048"/>
      <c r="AC11" s="1048"/>
      <c r="AD11"/>
      <c r="AE11"/>
      <c r="AF11"/>
      <c r="AG11"/>
    </row>
    <row r="12" spans="1:33" s="2" customFormat="1" ht="15" customHeight="1">
      <c r="B12" s="29" t="s">
        <v>91</v>
      </c>
      <c r="C12" s="1238">
        <v>2545.5717014499728</v>
      </c>
      <c r="D12" s="1238">
        <v>639.28231369999628</v>
      </c>
      <c r="E12" s="1238">
        <v>849.92225903999315</v>
      </c>
      <c r="F12" s="1239">
        <v>98.930191869999746</v>
      </c>
      <c r="G12" s="1240">
        <f t="shared" si="0"/>
        <v>4133.7064660599617</v>
      </c>
      <c r="H12" s="1053"/>
      <c r="I12" s="1102"/>
      <c r="J12" s="1102"/>
      <c r="K12" s="1053"/>
      <c r="L12" s="1910" t="s">
        <v>300</v>
      </c>
      <c r="M12" s="1915">
        <v>2331.2156093900167</v>
      </c>
      <c r="N12" s="1915">
        <v>667.64616450999779</v>
      </c>
      <c r="O12" s="1915">
        <v>876.26722379999501</v>
      </c>
      <c r="P12" s="1915">
        <v>89.74792398000028</v>
      </c>
      <c r="Q12" s="1915">
        <v>3964.876921680006</v>
      </c>
      <c r="R12" s="1908"/>
      <c r="S12" s="1053"/>
      <c r="T12" s="1053"/>
      <c r="U12" s="1053"/>
      <c r="V12" s="1048"/>
      <c r="W12" s="1048"/>
      <c r="X12" s="1048"/>
      <c r="Y12" s="1048"/>
      <c r="Z12" s="1048"/>
      <c r="AA12" s="1048"/>
      <c r="AB12" s="1048"/>
      <c r="AC12" s="1048"/>
      <c r="AD12"/>
      <c r="AE12"/>
      <c r="AF12"/>
      <c r="AG12"/>
    </row>
    <row r="13" spans="1:33" s="2" customFormat="1" ht="15" customHeight="1">
      <c r="B13" s="29" t="s">
        <v>93</v>
      </c>
      <c r="C13" s="1238">
        <v>2601.006247330004</v>
      </c>
      <c r="D13" s="1238">
        <v>638.01202134999687</v>
      </c>
      <c r="E13" s="1238">
        <v>858.64682371000674</v>
      </c>
      <c r="F13" s="1239">
        <v>100.88774545999999</v>
      </c>
      <c r="G13" s="1240">
        <f t="shared" si="0"/>
        <v>4198.5528378500076</v>
      </c>
      <c r="H13" s="1053"/>
      <c r="I13" s="1102"/>
      <c r="J13" s="1102"/>
      <c r="K13" s="1053"/>
      <c r="L13" s="1910" t="s">
        <v>301</v>
      </c>
      <c r="M13" s="1915">
        <v>2506.0913872300184</v>
      </c>
      <c r="N13" s="1915">
        <v>701.57218367999587</v>
      </c>
      <c r="O13" s="1915">
        <v>912.65301962000387</v>
      </c>
      <c r="P13" s="1915">
        <v>95.275614600000097</v>
      </c>
      <c r="Q13" s="1915">
        <v>4215.5922051300449</v>
      </c>
      <c r="R13" s="1908"/>
      <c r="S13" s="1053"/>
      <c r="T13" s="1053"/>
      <c r="U13" s="1053"/>
      <c r="V13" s="1048"/>
      <c r="W13" s="1048"/>
      <c r="X13" s="1048"/>
      <c r="Y13" s="1048"/>
      <c r="Z13" s="1048"/>
      <c r="AA13" s="1048"/>
      <c r="AB13" s="1048"/>
      <c r="AC13" s="1048"/>
      <c r="AD13"/>
      <c r="AE13"/>
      <c r="AF13"/>
      <c r="AG13"/>
    </row>
    <row r="14" spans="1:33" s="2" customFormat="1" ht="15" customHeight="1">
      <c r="B14" s="29" t="s">
        <v>94</v>
      </c>
      <c r="C14" s="1238">
        <v>2598.3883449000004</v>
      </c>
      <c r="D14" s="1238">
        <v>641.88881358000333</v>
      </c>
      <c r="E14" s="1238">
        <v>866.1342438500069</v>
      </c>
      <c r="F14" s="1239">
        <v>101.75480835000015</v>
      </c>
      <c r="G14" s="1240">
        <f t="shared" si="0"/>
        <v>4208.1662106800113</v>
      </c>
      <c r="H14" s="1053"/>
      <c r="I14" s="1102"/>
      <c r="J14" s="1102"/>
      <c r="K14" s="1053"/>
      <c r="L14" s="1910" t="s">
        <v>302</v>
      </c>
      <c r="M14" s="1915">
        <v>2367.2793225400028</v>
      </c>
      <c r="N14" s="1915">
        <v>670.21318859000439</v>
      </c>
      <c r="O14" s="1915">
        <v>902.0090243300034</v>
      </c>
      <c r="P14" s="1915">
        <v>96.677723320000055</v>
      </c>
      <c r="Q14" s="1915">
        <v>4036.17925877994</v>
      </c>
      <c r="R14" s="1908"/>
      <c r="S14" s="1053"/>
      <c r="T14" s="1053"/>
      <c r="U14" s="1053"/>
      <c r="V14" s="1048"/>
      <c r="W14" s="1048"/>
      <c r="X14" s="1048"/>
      <c r="Y14" s="1048"/>
      <c r="Z14" s="1048"/>
      <c r="AA14" s="1048"/>
      <c r="AB14" s="1048"/>
      <c r="AC14" s="1048"/>
      <c r="AD14"/>
      <c r="AE14"/>
      <c r="AF14"/>
      <c r="AG14"/>
    </row>
    <row r="15" spans="1:33" s="2" customFormat="1" ht="15" customHeight="1">
      <c r="B15" s="29" t="s">
        <v>95</v>
      </c>
      <c r="C15" s="1238">
        <v>2607.8161612199979</v>
      </c>
      <c r="D15" s="1238">
        <v>651.79680358000701</v>
      </c>
      <c r="E15" s="1238">
        <v>879.04072391999819</v>
      </c>
      <c r="F15" s="1239">
        <v>100.83284345000018</v>
      </c>
      <c r="G15" s="1240">
        <f t="shared" si="0"/>
        <v>4239.4865321700036</v>
      </c>
      <c r="H15" s="1053"/>
      <c r="I15" s="1102"/>
      <c r="J15" s="1102"/>
      <c r="K15" s="1053"/>
      <c r="L15" s="1910" t="s">
        <v>303</v>
      </c>
      <c r="M15" s="1915">
        <v>2527.9439574100265</v>
      </c>
      <c r="N15" s="1915">
        <v>657.68789088000506</v>
      </c>
      <c r="O15" s="1915">
        <v>875.25575067000261</v>
      </c>
      <c r="P15" s="1915">
        <v>98.675826069999971</v>
      </c>
      <c r="Q15" s="1915">
        <v>4159.563425029969</v>
      </c>
      <c r="R15" s="1908"/>
      <c r="S15" s="1053"/>
      <c r="T15" s="1053"/>
      <c r="U15" s="1053"/>
      <c r="V15" s="1048"/>
      <c r="W15" s="1048"/>
      <c r="X15" s="1048"/>
      <c r="Y15" s="1048"/>
      <c r="Z15" s="1048"/>
      <c r="AA15" s="1048"/>
      <c r="AB15" s="1048"/>
      <c r="AC15" s="1048"/>
      <c r="AD15"/>
      <c r="AE15"/>
      <c r="AF15"/>
      <c r="AG15"/>
    </row>
    <row r="16" spans="1:33" s="2" customFormat="1" ht="15" customHeight="1">
      <c r="B16" s="29" t="s">
        <v>96</v>
      </c>
      <c r="C16" s="1238">
        <v>2677.3586945300067</v>
      </c>
      <c r="D16" s="1238">
        <v>663.34194523000519</v>
      </c>
      <c r="E16" s="1238">
        <v>887.31281512999851</v>
      </c>
      <c r="F16" s="1239">
        <v>99.829517680000109</v>
      </c>
      <c r="G16" s="1240">
        <f t="shared" si="0"/>
        <v>4327.8429725700107</v>
      </c>
      <c r="H16" s="1053"/>
      <c r="I16" s="1102"/>
      <c r="J16" s="1102"/>
      <c r="K16" s="1053"/>
      <c r="L16" s="1910" t="s">
        <v>304</v>
      </c>
      <c r="M16" s="1915">
        <v>2545.5717014499728</v>
      </c>
      <c r="N16" s="1915">
        <v>639.28231369999628</v>
      </c>
      <c r="O16" s="1915">
        <v>849.92225903999315</v>
      </c>
      <c r="P16" s="1915">
        <v>98.930191869999746</v>
      </c>
      <c r="Q16" s="1915">
        <v>4133.7064660600281</v>
      </c>
      <c r="R16" s="1908"/>
      <c r="S16" s="1053"/>
      <c r="T16" s="1053"/>
      <c r="U16" s="1053"/>
      <c r="V16" s="1048"/>
      <c r="W16" s="1048"/>
      <c r="X16" s="1048"/>
      <c r="Y16" s="1048"/>
      <c r="Z16" s="1048"/>
      <c r="AA16" s="1048"/>
      <c r="AB16" s="1048"/>
      <c r="AC16" s="1048"/>
      <c r="AD16"/>
      <c r="AE16"/>
      <c r="AF16"/>
      <c r="AG16"/>
    </row>
    <row r="17" spans="2:33" s="2" customFormat="1" ht="15" customHeight="1">
      <c r="B17" s="29" t="s">
        <v>97</v>
      </c>
      <c r="C17" s="1238">
        <v>2665.8403470699704</v>
      </c>
      <c r="D17" s="1238">
        <v>679.57276996000769</v>
      </c>
      <c r="E17" s="1238">
        <v>882.6631343600011</v>
      </c>
      <c r="F17" s="1239">
        <v>96.708926870000113</v>
      </c>
      <c r="G17" s="1240">
        <f t="shared" si="0"/>
        <v>4324.7851782599791</v>
      </c>
      <c r="H17" s="1053"/>
      <c r="I17" s="1102"/>
      <c r="J17" s="1102"/>
      <c r="K17" s="1053"/>
      <c r="L17" s="1910" t="s">
        <v>305</v>
      </c>
      <c r="M17" s="1915">
        <v>2601.006247330004</v>
      </c>
      <c r="N17" s="1915">
        <v>638.01202134999687</v>
      </c>
      <c r="O17" s="1915">
        <v>858.64682371000674</v>
      </c>
      <c r="P17" s="1915">
        <v>100.88774545999999</v>
      </c>
      <c r="Q17" s="1915">
        <v>4198.5528378500003</v>
      </c>
      <c r="R17" s="1908"/>
      <c r="S17" s="1053"/>
      <c r="T17" s="1053"/>
      <c r="U17" s="1053"/>
      <c r="V17" s="1048"/>
      <c r="W17" s="1048"/>
      <c r="X17" s="1048"/>
      <c r="Y17" s="1048"/>
      <c r="Z17" s="1048"/>
      <c r="AA17" s="1048"/>
      <c r="AB17" s="1048"/>
      <c r="AC17" s="1048"/>
      <c r="AD17"/>
      <c r="AE17"/>
      <c r="AF17"/>
      <c r="AG17"/>
    </row>
    <row r="18" spans="2:33" s="2" customFormat="1" ht="15" customHeight="1" thickBot="1">
      <c r="B18" s="30" t="s">
        <v>98</v>
      </c>
      <c r="C18" s="1241">
        <v>2725.0246316200041</v>
      </c>
      <c r="D18" s="1241">
        <v>722.72441099000082</v>
      </c>
      <c r="E18" s="1241">
        <v>906.57584949000466</v>
      </c>
      <c r="F18" s="1242">
        <v>95.197189759999802</v>
      </c>
      <c r="G18" s="1243">
        <f t="shared" si="0"/>
        <v>4449.5220818600092</v>
      </c>
      <c r="H18" s="1053"/>
      <c r="I18" s="1102"/>
      <c r="J18" s="1102"/>
      <c r="K18" s="1053"/>
      <c r="L18" s="1910" t="s">
        <v>306</v>
      </c>
      <c r="M18" s="1915">
        <v>2598.3883449000004</v>
      </c>
      <c r="N18" s="1915">
        <v>641.88881358000333</v>
      </c>
      <c r="O18" s="1915">
        <v>866.1342438500069</v>
      </c>
      <c r="P18" s="1915">
        <v>101.75480835000015</v>
      </c>
      <c r="Q18" s="1915">
        <v>4208.1662106800168</v>
      </c>
      <c r="R18" s="1908"/>
      <c r="S18" s="1053"/>
      <c r="T18" s="1053"/>
      <c r="U18" s="1053"/>
      <c r="V18" s="1048"/>
      <c r="W18" s="1048"/>
      <c r="X18" s="1048"/>
      <c r="Y18" s="1048"/>
      <c r="Z18" s="1048"/>
      <c r="AA18" s="1048"/>
      <c r="AB18" s="1048"/>
      <c r="AC18" s="1048"/>
      <c r="AD18"/>
      <c r="AE18"/>
      <c r="AF18"/>
      <c r="AG18"/>
    </row>
    <row r="19" spans="2:33" s="2" customFormat="1" ht="24" customHeight="1" thickTop="1">
      <c r="B19" s="1716" t="s">
        <v>124</v>
      </c>
      <c r="C19" s="947">
        <f>SUM(C7:C18)</f>
        <v>30643.095136260043</v>
      </c>
      <c r="D19" s="947">
        <f>SUM(D7:D18)</f>
        <v>8015.7974521200113</v>
      </c>
      <c r="E19" s="947">
        <f>SUM(E7:E18)</f>
        <v>10606.353907180015</v>
      </c>
      <c r="F19" s="948">
        <f>SUM(F7:F18)</f>
        <v>1167.8399323500005</v>
      </c>
      <c r="G19" s="1718">
        <f>SUM(G7:G18)</f>
        <v>50433.086427910079</v>
      </c>
      <c r="H19" s="1053"/>
      <c r="I19" s="1053"/>
      <c r="J19" s="1053"/>
      <c r="K19" s="1053"/>
      <c r="L19" s="1910" t="s">
        <v>307</v>
      </c>
      <c r="M19" s="1915">
        <v>2607.8161612199979</v>
      </c>
      <c r="N19" s="1915">
        <v>651.79680358000701</v>
      </c>
      <c r="O19" s="1915">
        <v>879.04072391999819</v>
      </c>
      <c r="P19" s="1915">
        <v>100.83284345000018</v>
      </c>
      <c r="Q19" s="1915">
        <v>4239.4865321699745</v>
      </c>
      <c r="R19" s="1908"/>
      <c r="S19" s="1053"/>
      <c r="T19" s="1053"/>
      <c r="U19" s="1053"/>
      <c r="V19" s="1048"/>
      <c r="W19" s="1048"/>
      <c r="X19" s="1048"/>
      <c r="Y19" s="1048"/>
      <c r="Z19" s="1048"/>
      <c r="AA19" s="1048"/>
      <c r="AB19" s="1048"/>
      <c r="AC19" s="1048"/>
      <c r="AD19"/>
      <c r="AE19"/>
      <c r="AF19"/>
      <c r="AG19"/>
    </row>
    <row r="20" spans="2:33" s="2" customFormat="1" ht="21.75" customHeight="1" thickBot="1">
      <c r="B20" s="1717"/>
      <c r="C20" s="1236">
        <f>C19/G19</f>
        <v>0.60759904472754822</v>
      </c>
      <c r="D20" s="1236">
        <f>D19/G19</f>
        <v>0.15893926031233346</v>
      </c>
      <c r="E20" s="1236">
        <f>E19/G19</f>
        <v>0.21030546925461166</v>
      </c>
      <c r="F20" s="1237">
        <f>F19/G19</f>
        <v>2.3156225705506461E-2</v>
      </c>
      <c r="G20" s="1719"/>
      <c r="H20" s="1053"/>
      <c r="I20" s="1053"/>
      <c r="J20" s="1053"/>
      <c r="K20" s="1053"/>
      <c r="L20" s="1910" t="s">
        <v>308</v>
      </c>
      <c r="M20" s="1915">
        <v>2677.3586945300067</v>
      </c>
      <c r="N20" s="1915">
        <v>663.34194523000519</v>
      </c>
      <c r="O20" s="1915">
        <v>887.31281512999851</v>
      </c>
      <c r="P20" s="1915">
        <v>99.829517680000109</v>
      </c>
      <c r="Q20" s="1915">
        <v>4327.8429725700116</v>
      </c>
      <c r="R20" s="1908"/>
      <c r="S20" s="1053"/>
      <c r="T20" s="1053"/>
      <c r="U20" s="1053"/>
      <c r="V20" s="1048"/>
      <c r="W20" s="1048"/>
      <c r="X20" s="1048"/>
      <c r="Y20" s="1048"/>
      <c r="Z20" s="1048"/>
      <c r="AA20" s="1048"/>
      <c r="AB20" s="1048"/>
      <c r="AC20" s="1048"/>
      <c r="AD20"/>
      <c r="AE20"/>
      <c r="AF20"/>
      <c r="AG20"/>
    </row>
    <row r="21" spans="2:33" s="2" customFormat="1">
      <c r="C21" s="25"/>
      <c r="H21" s="1053"/>
      <c r="I21" s="1053"/>
      <c r="J21" s="1053"/>
      <c r="K21" s="1053"/>
      <c r="L21" s="1910" t="s">
        <v>309</v>
      </c>
      <c r="M21" s="1915">
        <v>2665.8403470699704</v>
      </c>
      <c r="N21" s="1915">
        <v>679.57276996000769</v>
      </c>
      <c r="O21" s="1915">
        <v>882.6631343600011</v>
      </c>
      <c r="P21" s="1915">
        <v>96.708926870000113</v>
      </c>
      <c r="Q21" s="1915">
        <v>4324.7851782600037</v>
      </c>
      <c r="R21" s="1908"/>
      <c r="S21" s="1053"/>
      <c r="T21" s="1053"/>
      <c r="U21" s="1053"/>
      <c r="V21" s="1048"/>
      <c r="W21" s="1048"/>
      <c r="X21" s="1048"/>
      <c r="Y21" s="1048"/>
      <c r="Z21" s="1048"/>
      <c r="AA21" s="1048"/>
      <c r="AB21" s="1048"/>
      <c r="AC21" s="1048"/>
      <c r="AD21"/>
      <c r="AE21"/>
      <c r="AF21"/>
      <c r="AG21"/>
    </row>
    <row r="22" spans="2:33" s="2" customFormat="1">
      <c r="H22" s="1053"/>
      <c r="I22" s="1053"/>
      <c r="J22" s="1053"/>
      <c r="K22" s="1053"/>
      <c r="L22" s="1910" t="s">
        <v>252</v>
      </c>
      <c r="M22" s="1915">
        <v>2725.0246316200041</v>
      </c>
      <c r="N22" s="1915">
        <v>722.72441099000082</v>
      </c>
      <c r="O22" s="1915">
        <v>906.57584949000466</v>
      </c>
      <c r="P22" s="1915">
        <v>95.197189759999802</v>
      </c>
      <c r="Q22" s="1915">
        <v>4449.5220818601083</v>
      </c>
      <c r="R22" s="1908"/>
      <c r="S22" s="1053"/>
      <c r="T22" s="1053"/>
      <c r="U22" s="1053"/>
      <c r="V22" s="1048"/>
      <c r="W22" s="1048"/>
      <c r="X22" s="1048"/>
      <c r="Y22" s="1048"/>
      <c r="Z22" s="1048"/>
      <c r="AA22" s="1048"/>
      <c r="AB22" s="1048"/>
      <c r="AC22" s="1048"/>
      <c r="AD22"/>
      <c r="AE22"/>
      <c r="AF22"/>
      <c r="AG22"/>
    </row>
    <row r="23" spans="2:33" s="2" customFormat="1">
      <c r="H23" s="1053"/>
      <c r="I23" s="1053"/>
      <c r="J23" s="1053"/>
      <c r="K23" s="1053"/>
      <c r="L23" s="1911" t="s">
        <v>48</v>
      </c>
      <c r="M23" s="1915">
        <v>30643.095136259875</v>
      </c>
      <c r="N23" s="1915">
        <v>8015.7974521201713</v>
      </c>
      <c r="O23" s="1915">
        <v>10606.353907180011</v>
      </c>
      <c r="P23" s="1915">
        <v>1167.8399323500003</v>
      </c>
      <c r="Q23" s="1915">
        <v>50433.086427910777</v>
      </c>
      <c r="R23" s="1908"/>
      <c r="S23" s="1053"/>
      <c r="T23" s="1053"/>
      <c r="U23" s="1053"/>
      <c r="V23" s="1053"/>
      <c r="W23" s="1053"/>
      <c r="X23" s="1053"/>
      <c r="Y23" s="1053"/>
      <c r="Z23" s="1053"/>
      <c r="AA23" s="1053"/>
      <c r="AB23" s="1053"/>
      <c r="AC23" s="1053"/>
    </row>
    <row r="24" spans="2:33" s="2" customFormat="1">
      <c r="H24" s="1053"/>
      <c r="I24" s="1053"/>
      <c r="J24" s="1053"/>
      <c r="K24" s="1053"/>
      <c r="L24" s="1912"/>
      <c r="M24" s="1916"/>
      <c r="N24" s="1916"/>
      <c r="O24" s="1916"/>
      <c r="P24" s="1916"/>
      <c r="Q24" s="1916"/>
      <c r="R24" s="1912"/>
      <c r="S24" s="1053"/>
      <c r="T24" s="1053"/>
      <c r="U24" s="1053"/>
      <c r="V24" s="1053"/>
      <c r="W24" s="1053"/>
      <c r="X24" s="1053"/>
      <c r="Y24" s="1053"/>
      <c r="Z24" s="1053"/>
      <c r="AA24" s="1053"/>
      <c r="AB24" s="1053"/>
      <c r="AC24" s="1053"/>
    </row>
    <row r="25" spans="2:33" s="2" customFormat="1">
      <c r="H25" s="1053"/>
      <c r="I25" s="1053"/>
      <c r="J25" s="1053"/>
      <c r="K25" s="1053"/>
      <c r="L25" s="1912"/>
      <c r="M25" s="1912"/>
      <c r="N25" s="1912"/>
      <c r="O25" s="1912"/>
      <c r="P25" s="1912"/>
      <c r="Q25" s="1912"/>
      <c r="R25" s="1912"/>
      <c r="S25" s="1053"/>
      <c r="T25" s="1053"/>
      <c r="U25" s="1053"/>
      <c r="V25" s="1048"/>
      <c r="W25" s="1048"/>
      <c r="X25" s="1048"/>
      <c r="Y25" s="1048"/>
      <c r="Z25" s="1053"/>
      <c r="AA25" s="1053"/>
      <c r="AB25" s="1053"/>
      <c r="AC25" s="1053"/>
    </row>
    <row r="26" spans="2:33" s="2" customFormat="1">
      <c r="H26" s="1053"/>
      <c r="I26" s="1053"/>
      <c r="J26" s="1053"/>
      <c r="K26" s="1053"/>
      <c r="L26" s="1912"/>
      <c r="M26" s="1912"/>
      <c r="N26" s="1912"/>
      <c r="O26" s="1912"/>
      <c r="P26" s="1912"/>
      <c r="Q26" s="1912"/>
      <c r="R26" s="1912"/>
      <c r="S26" s="1053"/>
      <c r="T26" s="1053"/>
      <c r="U26" s="1053"/>
      <c r="V26" s="1048"/>
      <c r="W26" s="1048"/>
      <c r="X26" s="1048"/>
      <c r="Y26" s="1048"/>
      <c r="Z26" s="1053"/>
      <c r="AA26" s="1053"/>
      <c r="AB26" s="1053"/>
      <c r="AC26" s="1053"/>
    </row>
    <row r="27" spans="2:33" s="2" customFormat="1">
      <c r="H27" s="1053"/>
      <c r="I27" s="1053"/>
      <c r="J27" s="1053"/>
      <c r="K27" s="1053"/>
      <c r="L27" s="1053"/>
      <c r="M27" s="1053"/>
      <c r="N27" s="1053"/>
      <c r="O27" s="1053"/>
      <c r="P27" s="1053"/>
      <c r="Q27" s="1053"/>
      <c r="R27" s="1053"/>
      <c r="S27" s="1053"/>
      <c r="T27" s="1053"/>
      <c r="U27" s="1053"/>
      <c r="V27" s="1048"/>
      <c r="W27" s="1048"/>
      <c r="X27" s="1048"/>
      <c r="Y27" s="1048"/>
      <c r="Z27" s="1053"/>
      <c r="AA27" s="1053"/>
      <c r="AB27" s="1053"/>
      <c r="AC27" s="1053"/>
    </row>
    <row r="28" spans="2:33" s="2" customFormat="1">
      <c r="H28" s="1053"/>
      <c r="I28" s="1053"/>
      <c r="J28" s="1053"/>
      <c r="K28" s="1053"/>
      <c r="L28" s="1053"/>
      <c r="M28" s="1053"/>
      <c r="N28" s="1053"/>
      <c r="O28" s="1053"/>
      <c r="P28" s="1053"/>
      <c r="Q28" s="1053"/>
      <c r="R28" s="1053"/>
      <c r="S28" s="1053"/>
      <c r="T28" s="1053"/>
      <c r="U28" s="1053"/>
      <c r="V28" s="1048"/>
      <c r="W28" s="1048"/>
      <c r="X28" s="1048"/>
      <c r="Y28" s="1048"/>
      <c r="Z28" s="1053"/>
      <c r="AA28" s="1053"/>
      <c r="AB28" s="1053"/>
      <c r="AC28" s="1053"/>
    </row>
    <row r="29" spans="2:33" s="2" customFormat="1">
      <c r="H29" s="1053"/>
      <c r="I29" s="1053"/>
      <c r="J29" s="1053"/>
      <c r="K29" s="1053"/>
      <c r="L29" s="1053"/>
      <c r="M29" s="1053"/>
      <c r="N29" s="1053"/>
      <c r="O29" s="1053"/>
      <c r="P29" s="1053"/>
      <c r="Q29" s="1053"/>
      <c r="R29" s="1053"/>
      <c r="S29" s="1053"/>
      <c r="T29" s="1053"/>
      <c r="U29" s="1053"/>
      <c r="V29" s="1048"/>
      <c r="W29" s="1048"/>
      <c r="X29" s="1048"/>
      <c r="Y29" s="1048"/>
      <c r="Z29" s="1053"/>
      <c r="AA29" s="1053"/>
      <c r="AB29" s="1053"/>
      <c r="AC29" s="1053"/>
    </row>
    <row r="30" spans="2:33" s="2" customFormat="1">
      <c r="H30" s="1053"/>
      <c r="I30" s="1053"/>
      <c r="J30" s="1053"/>
      <c r="K30" s="1053"/>
      <c r="L30" s="1053"/>
      <c r="M30" s="1322"/>
      <c r="N30" s="1322"/>
      <c r="O30" s="1322"/>
      <c r="P30" s="1322"/>
      <c r="Q30" s="1322"/>
      <c r="R30" s="1053"/>
      <c r="S30" s="1053"/>
      <c r="T30" s="1053"/>
      <c r="U30" s="1053"/>
      <c r="V30" s="1048"/>
      <c r="W30" s="1048"/>
      <c r="X30" s="1048"/>
      <c r="Y30" s="1048"/>
      <c r="Z30" s="1053"/>
      <c r="AA30" s="1053"/>
      <c r="AB30" s="1053"/>
      <c r="AC30" s="1053"/>
    </row>
    <row r="31" spans="2:33" s="2" customFormat="1">
      <c r="H31" s="1053"/>
      <c r="I31" s="1053"/>
      <c r="J31" s="1053"/>
      <c r="K31" s="1053"/>
      <c r="L31" s="1053"/>
      <c r="M31" s="1322"/>
      <c r="N31" s="1322"/>
      <c r="O31" s="1322"/>
      <c r="P31" s="1322"/>
      <c r="Q31" s="1322"/>
      <c r="R31" s="1053"/>
      <c r="S31" s="1053"/>
      <c r="T31" s="1053"/>
      <c r="U31" s="1053"/>
      <c r="V31" s="1048"/>
      <c r="W31" s="1048"/>
      <c r="X31" s="1048"/>
      <c r="Y31" s="1048"/>
      <c r="Z31" s="1053"/>
      <c r="AA31" s="1053"/>
      <c r="AB31" s="1053"/>
      <c r="AC31" s="1053"/>
    </row>
    <row r="32" spans="2:33" s="2" customFormat="1">
      <c r="H32" s="1053"/>
      <c r="I32" s="1053"/>
      <c r="J32" s="1053"/>
      <c r="K32" s="1053"/>
      <c r="L32" s="1053"/>
      <c r="M32" s="1322"/>
      <c r="N32" s="1322"/>
      <c r="O32" s="1322"/>
      <c r="P32" s="1322"/>
      <c r="Q32" s="1322"/>
      <c r="R32" s="1053"/>
      <c r="S32" s="1053"/>
      <c r="T32" s="1053"/>
      <c r="U32" s="1053"/>
      <c r="V32" s="1048"/>
      <c r="W32" s="1048"/>
      <c r="X32" s="1048"/>
      <c r="Y32" s="1048"/>
      <c r="Z32" s="1053"/>
      <c r="AA32" s="1053"/>
      <c r="AB32" s="1053"/>
      <c r="AC32" s="1053"/>
    </row>
    <row r="33" spans="8:29" s="2" customFormat="1">
      <c r="H33" s="1053"/>
      <c r="I33" s="1053"/>
      <c r="J33" s="1053"/>
      <c r="K33" s="1053"/>
      <c r="L33" s="1053"/>
      <c r="M33" s="1322"/>
      <c r="N33" s="1322"/>
      <c r="O33" s="1322"/>
      <c r="P33" s="1322"/>
      <c r="Q33" s="1322"/>
      <c r="R33" s="1053"/>
      <c r="S33" s="1053"/>
      <c r="T33" s="1053"/>
      <c r="U33" s="1053"/>
      <c r="V33" s="1048"/>
      <c r="W33" s="1048"/>
      <c r="X33" s="1048"/>
      <c r="Y33" s="1048"/>
      <c r="Z33" s="1053"/>
      <c r="AA33" s="1053"/>
      <c r="AB33" s="1053"/>
      <c r="AC33" s="1053"/>
    </row>
    <row r="34" spans="8:29" s="2" customFormat="1">
      <c r="H34" s="1053"/>
      <c r="I34" s="1053"/>
      <c r="J34" s="1053"/>
      <c r="K34" s="1053"/>
      <c r="L34" s="1053"/>
      <c r="M34" s="1322"/>
      <c r="N34" s="1322"/>
      <c r="O34" s="1322"/>
      <c r="P34" s="1322"/>
      <c r="Q34" s="1322"/>
      <c r="R34" s="1053"/>
      <c r="S34" s="1053"/>
      <c r="T34" s="1053"/>
      <c r="U34" s="1053"/>
      <c r="V34" s="1048"/>
      <c r="W34" s="1048"/>
      <c r="X34" s="1048"/>
      <c r="Y34" s="1048"/>
      <c r="Z34" s="1053"/>
      <c r="AA34" s="1053"/>
      <c r="AB34" s="1053"/>
      <c r="AC34" s="1053"/>
    </row>
    <row r="35" spans="8:29" s="2" customFormat="1">
      <c r="H35" s="1053"/>
      <c r="I35" s="1053"/>
      <c r="J35" s="1053"/>
      <c r="K35" s="1053"/>
      <c r="L35" s="1053"/>
      <c r="M35" s="1322"/>
      <c r="N35" s="1322"/>
      <c r="O35" s="1322"/>
      <c r="P35" s="1322"/>
      <c r="Q35" s="1322"/>
      <c r="R35" s="1053"/>
      <c r="S35" s="1053"/>
      <c r="T35" s="1053"/>
      <c r="U35" s="1053"/>
      <c r="V35" s="1048"/>
      <c r="W35" s="1048"/>
      <c r="X35" s="1048"/>
      <c r="Y35" s="1048"/>
      <c r="Z35" s="1053"/>
      <c r="AA35" s="1053"/>
      <c r="AB35" s="1053"/>
      <c r="AC35" s="1053"/>
    </row>
    <row r="36" spans="8:29" s="2" customFormat="1">
      <c r="H36" s="1053"/>
      <c r="I36" s="1053"/>
      <c r="J36" s="1053"/>
      <c r="K36" s="1053"/>
      <c r="L36" s="1053"/>
      <c r="M36" s="1322"/>
      <c r="N36" s="1322"/>
      <c r="O36" s="1322"/>
      <c r="P36" s="1322"/>
      <c r="Q36" s="1322"/>
      <c r="R36" s="1053"/>
      <c r="S36" s="1053"/>
      <c r="T36" s="1053"/>
      <c r="U36" s="1053"/>
      <c r="V36" s="1048"/>
      <c r="W36" s="1048"/>
      <c r="X36" s="1048"/>
      <c r="Y36" s="1048"/>
      <c r="Z36" s="1053"/>
      <c r="AA36" s="1053"/>
      <c r="AB36" s="1053"/>
      <c r="AC36" s="1053"/>
    </row>
    <row r="37" spans="8:29" s="2" customFormat="1">
      <c r="H37" s="1053"/>
      <c r="I37" s="1053"/>
      <c r="J37" s="1053"/>
      <c r="K37" s="1053"/>
      <c r="L37" s="1053"/>
      <c r="M37" s="1322"/>
      <c r="N37" s="1322"/>
      <c r="O37" s="1322"/>
      <c r="P37" s="1322"/>
      <c r="Q37" s="1322"/>
      <c r="R37" s="1053"/>
      <c r="S37" s="1053"/>
      <c r="T37" s="1053"/>
      <c r="U37" s="1053"/>
      <c r="V37" s="1048"/>
      <c r="W37" s="1048"/>
      <c r="X37" s="1048"/>
      <c r="Y37" s="1048"/>
      <c r="Z37" s="1053"/>
      <c r="AA37" s="1053"/>
      <c r="AB37" s="1053"/>
      <c r="AC37" s="1053"/>
    </row>
    <row r="38" spans="8:29" s="2" customFormat="1">
      <c r="H38" s="1053"/>
      <c r="I38" s="1053"/>
      <c r="J38" s="1053"/>
      <c r="K38" s="1053"/>
      <c r="L38" s="1053"/>
      <c r="M38" s="1322"/>
      <c r="N38" s="1322"/>
      <c r="O38" s="1322"/>
      <c r="P38" s="1322"/>
      <c r="Q38" s="1322"/>
      <c r="R38" s="1053"/>
      <c r="S38" s="1053"/>
      <c r="T38" s="1053"/>
      <c r="U38" s="1053"/>
      <c r="V38" s="1053"/>
      <c r="W38" s="1053"/>
      <c r="X38" s="1053"/>
      <c r="Y38" s="1053"/>
      <c r="Z38" s="1053"/>
      <c r="AA38" s="1053"/>
      <c r="AB38" s="1053"/>
      <c r="AC38" s="1053"/>
    </row>
    <row r="39" spans="8:29" s="2" customFormat="1">
      <c r="H39" s="1053"/>
      <c r="I39" s="1053"/>
      <c r="J39" s="1053"/>
      <c r="K39" s="1053"/>
      <c r="L39" s="1053"/>
      <c r="M39" s="1322"/>
      <c r="N39" s="1322"/>
      <c r="O39" s="1322"/>
      <c r="P39" s="1322"/>
      <c r="Q39" s="1322"/>
      <c r="R39" s="1053"/>
      <c r="S39" s="1053"/>
      <c r="T39" s="1053"/>
      <c r="U39" s="1053"/>
      <c r="V39" s="1053"/>
      <c r="W39" s="1053"/>
      <c r="X39" s="1053"/>
      <c r="Y39" s="1053"/>
      <c r="Z39" s="1053"/>
      <c r="AA39" s="1053"/>
      <c r="AB39" s="1053"/>
      <c r="AC39" s="1053"/>
    </row>
    <row r="40" spans="8:29" s="2" customFormat="1">
      <c r="H40" s="1053"/>
      <c r="I40" s="1053"/>
      <c r="J40" s="1053"/>
      <c r="K40" s="1053"/>
      <c r="L40" s="1053"/>
      <c r="M40" s="1322"/>
      <c r="N40" s="1322"/>
      <c r="O40" s="1322"/>
      <c r="P40" s="1322"/>
      <c r="Q40" s="1322"/>
      <c r="R40" s="1053"/>
      <c r="S40" s="1053"/>
      <c r="T40" s="1053"/>
      <c r="U40" s="1053"/>
      <c r="V40" s="1053"/>
      <c r="W40" s="1053"/>
      <c r="X40" s="1053"/>
      <c r="Y40" s="1053"/>
      <c r="Z40" s="1053"/>
      <c r="AA40" s="1053"/>
      <c r="AB40" s="1053"/>
      <c r="AC40" s="1053"/>
    </row>
    <row r="41" spans="8:29" s="2" customFormat="1">
      <c r="H41" s="1053"/>
      <c r="I41" s="1053"/>
      <c r="J41" s="1053"/>
      <c r="K41" s="1053"/>
      <c r="L41" s="1053"/>
      <c r="M41" s="1322"/>
      <c r="N41" s="1322"/>
      <c r="O41" s="1322"/>
      <c r="P41" s="1322"/>
      <c r="Q41" s="1322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053"/>
      <c r="AC41" s="1053"/>
    </row>
    <row r="42" spans="8:29" s="2" customFormat="1">
      <c r="H42" s="1053"/>
      <c r="I42" s="1053"/>
      <c r="J42" s="1103"/>
      <c r="K42" s="1103"/>
      <c r="L42" s="1103"/>
      <c r="M42" s="1523"/>
      <c r="N42" s="1322"/>
      <c r="O42" s="1322"/>
      <c r="P42" s="1322"/>
      <c r="Q42" s="1322"/>
      <c r="R42" s="1053"/>
      <c r="S42" s="1053"/>
      <c r="T42" s="1053"/>
      <c r="U42" s="1053"/>
      <c r="V42" s="1053"/>
      <c r="W42" s="1053"/>
      <c r="X42" s="1053"/>
      <c r="Y42" s="1053"/>
      <c r="Z42" s="1053"/>
      <c r="AA42" s="1053"/>
      <c r="AB42" s="1053"/>
      <c r="AC42" s="1053"/>
    </row>
    <row r="43" spans="8:29" s="2" customFormat="1">
      <c r="H43" s="1053"/>
      <c r="I43" s="1053"/>
      <c r="J43" s="1103"/>
      <c r="K43" s="1103"/>
      <c r="L43" s="1103"/>
      <c r="M43" s="1523"/>
      <c r="N43" s="1322"/>
      <c r="O43" s="1322"/>
      <c r="P43" s="1322"/>
      <c r="Q43" s="1322"/>
      <c r="R43" s="1053"/>
      <c r="S43" s="1053"/>
      <c r="T43" s="1053"/>
      <c r="U43" s="1053"/>
      <c r="V43" s="1053"/>
      <c r="W43" s="1053"/>
      <c r="X43" s="1053"/>
      <c r="Y43" s="1053"/>
      <c r="Z43" s="1053"/>
      <c r="AA43" s="1053"/>
      <c r="AB43" s="1053"/>
      <c r="AC43" s="1053"/>
    </row>
    <row r="44" spans="8:29" s="2" customFormat="1">
      <c r="H44" s="1053"/>
      <c r="I44" s="1053"/>
      <c r="J44" s="1103"/>
      <c r="K44" s="1103"/>
      <c r="L44" s="1103"/>
      <c r="M44" s="1523"/>
      <c r="N44" s="1322"/>
      <c r="O44" s="1322"/>
      <c r="P44" s="1322"/>
      <c r="Q44" s="1322"/>
      <c r="R44" s="1053"/>
      <c r="S44" s="1053"/>
      <c r="T44" s="1053"/>
      <c r="U44" s="1053"/>
      <c r="V44" s="1053"/>
      <c r="W44" s="1053"/>
      <c r="X44" s="1053"/>
      <c r="Y44" s="1053"/>
      <c r="Z44" s="1053"/>
      <c r="AA44" s="1053"/>
      <c r="AB44" s="1053"/>
      <c r="AC44" s="1053"/>
    </row>
    <row r="45" spans="8:29" s="2" customFormat="1">
      <c r="H45" s="1053"/>
      <c r="I45" s="1053"/>
      <c r="J45" s="1103"/>
      <c r="K45" s="1103"/>
      <c r="L45" s="1103"/>
      <c r="M45" s="1523"/>
      <c r="N45" s="1322"/>
      <c r="O45" s="1322"/>
      <c r="P45" s="1322"/>
      <c r="Q45" s="1322"/>
      <c r="R45" s="1053"/>
      <c r="S45" s="1053"/>
      <c r="T45" s="1053"/>
      <c r="U45" s="1053"/>
      <c r="V45" s="1053"/>
      <c r="W45" s="1053"/>
      <c r="X45" s="1053"/>
      <c r="Y45" s="1053"/>
      <c r="Z45" s="1053"/>
      <c r="AA45" s="1053"/>
      <c r="AB45" s="1053"/>
      <c r="AC45" s="1053"/>
    </row>
    <row r="46" spans="8:29" s="2" customFormat="1">
      <c r="H46" s="1053"/>
      <c r="I46" s="1053"/>
      <c r="J46" s="1103"/>
      <c r="K46" s="1103"/>
      <c r="L46" s="1103"/>
      <c r="M46" s="1523"/>
      <c r="N46" s="1322"/>
      <c r="O46" s="1322"/>
      <c r="P46" s="1322"/>
      <c r="Q46" s="1322"/>
      <c r="R46" s="1053"/>
      <c r="S46" s="1053"/>
      <c r="T46" s="1053"/>
      <c r="U46" s="1053"/>
      <c r="V46" s="1053"/>
      <c r="W46" s="1053"/>
      <c r="X46" s="1053"/>
      <c r="Y46" s="1053"/>
      <c r="Z46" s="1053"/>
      <c r="AA46" s="1053"/>
      <c r="AB46" s="1053"/>
      <c r="AC46" s="1053"/>
    </row>
    <row r="47" spans="8:29" s="2" customFormat="1">
      <c r="H47" s="1053"/>
      <c r="I47" s="1053"/>
      <c r="J47" s="1104"/>
      <c r="K47" s="1105" t="s">
        <v>120</v>
      </c>
      <c r="L47" s="1105" t="s">
        <v>121</v>
      </c>
      <c r="M47" s="1524" t="s">
        <v>122</v>
      </c>
      <c r="N47" s="1525" t="s">
        <v>125</v>
      </c>
      <c r="O47" s="1322"/>
      <c r="P47" s="1322"/>
      <c r="Q47" s="1322"/>
      <c r="R47" s="1053"/>
      <c r="S47" s="1053"/>
      <c r="T47" s="1053"/>
      <c r="U47" s="1053"/>
      <c r="V47" s="1053"/>
      <c r="W47" s="1053"/>
      <c r="X47" s="1053"/>
      <c r="Y47" s="1053"/>
      <c r="Z47" s="1053"/>
      <c r="AA47" s="1053"/>
      <c r="AB47" s="1053"/>
      <c r="AC47" s="1053"/>
    </row>
    <row r="48" spans="8:29" s="2" customFormat="1">
      <c r="H48" s="1053"/>
      <c r="I48" s="1053"/>
      <c r="J48" s="1053"/>
      <c r="K48" s="1053"/>
      <c r="L48" s="1053"/>
      <c r="M48" s="1322"/>
      <c r="N48" s="1322"/>
      <c r="O48" s="1322"/>
      <c r="P48" s="1322"/>
      <c r="Q48" s="1322"/>
      <c r="R48" s="1053"/>
      <c r="S48" s="1053"/>
      <c r="T48" s="1053"/>
      <c r="U48" s="1053"/>
      <c r="V48" s="1053"/>
      <c r="W48" s="1053"/>
      <c r="X48" s="1053"/>
      <c r="Y48" s="1053"/>
      <c r="Z48" s="1053"/>
      <c r="AA48" s="1053"/>
      <c r="AB48" s="1053"/>
      <c r="AC48" s="1053"/>
    </row>
    <row r="49" spans="2:29" s="2" customFormat="1">
      <c r="H49" s="1053"/>
      <c r="I49" s="1053"/>
      <c r="J49" s="1104" t="s">
        <v>105</v>
      </c>
      <c r="K49" s="1106">
        <f>+C7</f>
        <v>2489.5587315700222</v>
      </c>
      <c r="L49" s="1106">
        <f t="shared" ref="L49:L60" si="1">+D7</f>
        <v>682.05894606999152</v>
      </c>
      <c r="M49" s="1526">
        <f t="shared" ref="M49:M60" si="2">+E7</f>
        <v>909.8730392600022</v>
      </c>
      <c r="N49" s="1526">
        <f t="shared" ref="N49:N59" si="3">+F7</f>
        <v>93.321620940000017</v>
      </c>
      <c r="O49" s="1419"/>
      <c r="P49" s="1322"/>
      <c r="Q49" s="1322"/>
      <c r="R49" s="1053"/>
      <c r="S49" s="1053"/>
      <c r="T49" s="1053"/>
      <c r="U49" s="1053"/>
      <c r="V49" s="1053"/>
      <c r="W49" s="1053"/>
      <c r="X49" s="1053"/>
      <c r="Y49" s="1053"/>
      <c r="Z49" s="1053"/>
      <c r="AA49" s="1053"/>
      <c r="AB49" s="1053"/>
      <c r="AC49" s="1053"/>
    </row>
    <row r="50" spans="2:29" s="2" customFormat="1">
      <c r="H50" s="1053"/>
      <c r="I50" s="1053"/>
      <c r="J50" s="1104" t="s">
        <v>106</v>
      </c>
      <c r="K50" s="1106">
        <f t="shared" ref="K50:K60" si="4">+C8</f>
        <v>2331.2156093900167</v>
      </c>
      <c r="L50" s="1106">
        <f t="shared" si="1"/>
        <v>667.64616450999779</v>
      </c>
      <c r="M50" s="1526">
        <f t="shared" si="2"/>
        <v>876.26722379999501</v>
      </c>
      <c r="N50" s="1526">
        <f t="shared" si="3"/>
        <v>89.74792398000028</v>
      </c>
      <c r="O50" s="1419"/>
      <c r="P50" s="1322"/>
      <c r="Q50" s="1322"/>
      <c r="R50" s="1053"/>
      <c r="S50" s="1053"/>
      <c r="T50" s="1053"/>
      <c r="U50" s="1053"/>
      <c r="V50" s="1053"/>
      <c r="W50" s="1053"/>
      <c r="X50" s="1053"/>
      <c r="Y50" s="1053"/>
      <c r="Z50" s="1053"/>
      <c r="AA50" s="1053"/>
      <c r="AB50" s="1053"/>
      <c r="AC50" s="1053"/>
    </row>
    <row r="51" spans="2:29" s="2" customFormat="1">
      <c r="H51" s="1053"/>
      <c r="I51" s="1053"/>
      <c r="J51" s="1104" t="s">
        <v>107</v>
      </c>
      <c r="K51" s="1106">
        <f t="shared" si="4"/>
        <v>2506.0913872300184</v>
      </c>
      <c r="L51" s="1106">
        <f t="shared" si="1"/>
        <v>701.57218367999587</v>
      </c>
      <c r="M51" s="1526">
        <f t="shared" si="2"/>
        <v>912.65301962000387</v>
      </c>
      <c r="N51" s="1526">
        <f t="shared" si="3"/>
        <v>95.275614600000097</v>
      </c>
      <c r="O51" s="1419"/>
      <c r="P51" s="1322"/>
      <c r="Q51" s="1322"/>
      <c r="R51" s="1053"/>
      <c r="S51" s="1053"/>
      <c r="T51" s="1053"/>
      <c r="U51" s="1053"/>
      <c r="V51" s="1053"/>
      <c r="W51" s="1053"/>
      <c r="X51" s="1053"/>
      <c r="Y51" s="1053"/>
      <c r="Z51" s="1053"/>
      <c r="AA51" s="1053"/>
      <c r="AB51" s="1053"/>
      <c r="AC51" s="1053"/>
    </row>
    <row r="52" spans="2:29" s="2" customFormat="1">
      <c r="H52" s="1053"/>
      <c r="I52" s="1053"/>
      <c r="J52" s="1104" t="s">
        <v>108</v>
      </c>
      <c r="K52" s="1106">
        <f t="shared" si="4"/>
        <v>2367.2793225400028</v>
      </c>
      <c r="L52" s="1106">
        <f t="shared" si="1"/>
        <v>670.21318859000439</v>
      </c>
      <c r="M52" s="1526">
        <f t="shared" si="2"/>
        <v>902.0090243300034</v>
      </c>
      <c r="N52" s="1526">
        <f t="shared" si="3"/>
        <v>96.677723320000055</v>
      </c>
      <c r="O52" s="1419"/>
      <c r="P52" s="1322"/>
      <c r="Q52" s="1322"/>
      <c r="R52" s="1053"/>
      <c r="S52" s="1053"/>
      <c r="T52" s="1053"/>
      <c r="U52" s="1053"/>
      <c r="V52" s="1053"/>
      <c r="W52" s="1053"/>
      <c r="X52" s="1053"/>
      <c r="Y52" s="1053"/>
      <c r="Z52" s="1053"/>
      <c r="AA52" s="1053"/>
      <c r="AB52" s="1053"/>
      <c r="AC52" s="1053"/>
    </row>
    <row r="53" spans="2:29" s="2" customFormat="1">
      <c r="B53" s="27"/>
      <c r="H53" s="1053"/>
      <c r="I53" s="1053"/>
      <c r="J53" s="1104" t="s">
        <v>109</v>
      </c>
      <c r="K53" s="1106">
        <f t="shared" si="4"/>
        <v>2527.9439574100265</v>
      </c>
      <c r="L53" s="1106">
        <f t="shared" si="1"/>
        <v>657.68789088000506</v>
      </c>
      <c r="M53" s="1526">
        <f t="shared" si="2"/>
        <v>875.25575067000261</v>
      </c>
      <c r="N53" s="1526">
        <f t="shared" si="3"/>
        <v>98.675826069999971</v>
      </c>
      <c r="O53" s="1419"/>
      <c r="P53" s="1322"/>
      <c r="Q53" s="1322"/>
      <c r="R53" s="1053"/>
      <c r="S53" s="1053"/>
      <c r="T53" s="1053"/>
      <c r="U53" s="1053"/>
      <c r="V53" s="1053"/>
      <c r="W53" s="1053"/>
      <c r="X53" s="1053"/>
      <c r="Y53" s="1053"/>
      <c r="Z53" s="1053"/>
      <c r="AA53" s="1053"/>
      <c r="AB53" s="1053"/>
      <c r="AC53" s="1053"/>
    </row>
    <row r="54" spans="2:29" s="2" customFormat="1">
      <c r="B54" s="27"/>
      <c r="H54" s="1053"/>
      <c r="I54" s="1053"/>
      <c r="J54" s="1104" t="s">
        <v>110</v>
      </c>
      <c r="K54" s="1106">
        <f t="shared" si="4"/>
        <v>2545.5717014499728</v>
      </c>
      <c r="L54" s="1106">
        <f t="shared" si="1"/>
        <v>639.28231369999628</v>
      </c>
      <c r="M54" s="1526">
        <f t="shared" si="2"/>
        <v>849.92225903999315</v>
      </c>
      <c r="N54" s="1526">
        <f t="shared" si="3"/>
        <v>98.930191869999746</v>
      </c>
      <c r="O54" s="1419"/>
      <c r="P54" s="1322"/>
      <c r="Q54" s="1322"/>
      <c r="R54" s="1053"/>
      <c r="S54" s="1053"/>
      <c r="T54" s="1053"/>
      <c r="U54" s="1053"/>
      <c r="V54" s="1053"/>
      <c r="W54" s="1053"/>
      <c r="X54" s="1053"/>
      <c r="Y54" s="1053"/>
      <c r="Z54" s="1053"/>
      <c r="AA54" s="1053"/>
      <c r="AB54" s="1053"/>
      <c r="AC54" s="1053"/>
    </row>
    <row r="55" spans="2:29" s="2" customFormat="1">
      <c r="H55" s="1053"/>
      <c r="I55" s="1053"/>
      <c r="J55" s="1104" t="s">
        <v>111</v>
      </c>
      <c r="K55" s="1106">
        <f t="shared" si="4"/>
        <v>2601.006247330004</v>
      </c>
      <c r="L55" s="1106">
        <f t="shared" si="1"/>
        <v>638.01202134999687</v>
      </c>
      <c r="M55" s="1526">
        <f t="shared" si="2"/>
        <v>858.64682371000674</v>
      </c>
      <c r="N55" s="1526">
        <f t="shared" si="3"/>
        <v>100.88774545999999</v>
      </c>
      <c r="O55" s="1419"/>
      <c r="P55" s="1322"/>
      <c r="Q55" s="1322"/>
      <c r="R55" s="1053"/>
      <c r="S55" s="1053"/>
      <c r="T55" s="1053"/>
      <c r="U55" s="1053"/>
      <c r="V55" s="1053"/>
      <c r="W55" s="1053"/>
      <c r="X55" s="1053"/>
      <c r="Y55" s="1053"/>
      <c r="Z55" s="1053"/>
      <c r="AA55" s="1053"/>
      <c r="AB55" s="1053"/>
      <c r="AC55" s="1053"/>
    </row>
    <row r="56" spans="2:29" s="2" customFormat="1">
      <c r="H56" s="1053"/>
      <c r="I56" s="1053"/>
      <c r="J56" s="1104" t="s">
        <v>112</v>
      </c>
      <c r="K56" s="1106">
        <f t="shared" si="4"/>
        <v>2598.3883449000004</v>
      </c>
      <c r="L56" s="1106">
        <f t="shared" si="1"/>
        <v>641.88881358000333</v>
      </c>
      <c r="M56" s="1526">
        <f t="shared" si="2"/>
        <v>866.1342438500069</v>
      </c>
      <c r="N56" s="1526">
        <f t="shared" si="3"/>
        <v>101.75480835000015</v>
      </c>
      <c r="O56" s="1419"/>
      <c r="P56" s="1322"/>
      <c r="Q56" s="1322"/>
      <c r="R56" s="1053"/>
      <c r="S56" s="1053"/>
      <c r="T56" s="1053"/>
      <c r="U56" s="1053"/>
      <c r="V56" s="1053"/>
      <c r="W56" s="1053"/>
      <c r="X56" s="1053"/>
      <c r="Y56" s="1053"/>
      <c r="Z56" s="1053"/>
      <c r="AA56" s="1053"/>
      <c r="AB56" s="1053"/>
      <c r="AC56" s="1053"/>
    </row>
    <row r="57" spans="2:29" s="2" customFormat="1">
      <c r="H57" s="1053"/>
      <c r="I57" s="1053"/>
      <c r="J57" s="1104" t="s">
        <v>126</v>
      </c>
      <c r="K57" s="1106">
        <f t="shared" si="4"/>
        <v>2607.8161612199979</v>
      </c>
      <c r="L57" s="1106">
        <f t="shared" si="1"/>
        <v>651.79680358000701</v>
      </c>
      <c r="M57" s="1526">
        <f t="shared" si="2"/>
        <v>879.04072391999819</v>
      </c>
      <c r="N57" s="1526">
        <f t="shared" si="3"/>
        <v>100.83284345000018</v>
      </c>
      <c r="O57" s="1419"/>
      <c r="P57" s="1322"/>
      <c r="Q57" s="1322"/>
      <c r="R57" s="1053"/>
      <c r="S57" s="1053"/>
      <c r="T57" s="1053"/>
      <c r="U57" s="1053"/>
      <c r="V57" s="1053"/>
      <c r="W57" s="1053"/>
      <c r="X57" s="1053"/>
      <c r="Y57" s="1053"/>
      <c r="Z57" s="1053"/>
      <c r="AA57" s="1053"/>
      <c r="AB57" s="1053"/>
      <c r="AC57" s="1053"/>
    </row>
    <row r="58" spans="2:29" s="2" customFormat="1">
      <c r="H58" s="1053"/>
      <c r="I58" s="1053"/>
      <c r="J58" s="1104" t="s">
        <v>114</v>
      </c>
      <c r="K58" s="1106">
        <f t="shared" si="4"/>
        <v>2677.3586945300067</v>
      </c>
      <c r="L58" s="1106">
        <f t="shared" si="1"/>
        <v>663.34194523000519</v>
      </c>
      <c r="M58" s="1526">
        <f t="shared" si="2"/>
        <v>887.31281512999851</v>
      </c>
      <c r="N58" s="1526">
        <f t="shared" si="3"/>
        <v>99.829517680000109</v>
      </c>
      <c r="O58" s="1419"/>
      <c r="P58" s="1322"/>
      <c r="Q58" s="1322"/>
      <c r="R58" s="1053"/>
      <c r="S58" s="1053"/>
      <c r="T58" s="1053"/>
      <c r="U58" s="1053"/>
      <c r="V58" s="1053"/>
      <c r="W58" s="1053"/>
      <c r="X58" s="1053"/>
      <c r="Y58" s="1053"/>
      <c r="Z58" s="1053"/>
      <c r="AA58" s="1053"/>
      <c r="AB58" s="1053"/>
      <c r="AC58" s="1053"/>
    </row>
    <row r="59" spans="2:29" s="2" customFormat="1">
      <c r="H59" s="1053"/>
      <c r="I59" s="1053"/>
      <c r="J59" s="1104" t="s">
        <v>115</v>
      </c>
      <c r="K59" s="1106">
        <f t="shared" si="4"/>
        <v>2665.8403470699704</v>
      </c>
      <c r="L59" s="1106">
        <f t="shared" si="1"/>
        <v>679.57276996000769</v>
      </c>
      <c r="M59" s="1526">
        <f t="shared" si="2"/>
        <v>882.6631343600011</v>
      </c>
      <c r="N59" s="1526">
        <f t="shared" si="3"/>
        <v>96.708926870000113</v>
      </c>
      <c r="O59" s="1419"/>
      <c r="P59" s="1322"/>
      <c r="Q59" s="1322"/>
      <c r="R59" s="1053"/>
      <c r="S59" s="1053"/>
      <c r="T59" s="1053"/>
      <c r="U59" s="1053"/>
      <c r="V59" s="1053"/>
      <c r="W59" s="1053"/>
      <c r="X59" s="1053"/>
      <c r="Y59" s="1053"/>
      <c r="Z59" s="1053"/>
      <c r="AA59" s="1053"/>
      <c r="AB59" s="1053"/>
      <c r="AC59" s="1053"/>
    </row>
    <row r="60" spans="2:29" s="2" customFormat="1">
      <c r="H60" s="1053"/>
      <c r="I60" s="1053"/>
      <c r="J60" s="1104" t="s">
        <v>116</v>
      </c>
      <c r="K60" s="1106">
        <f t="shared" si="4"/>
        <v>2725.0246316200041</v>
      </c>
      <c r="L60" s="1106">
        <f t="shared" si="1"/>
        <v>722.72441099000082</v>
      </c>
      <c r="M60" s="1526">
        <f t="shared" si="2"/>
        <v>906.57584949000466</v>
      </c>
      <c r="N60" s="1526">
        <f>+F18</f>
        <v>95.197189759999802</v>
      </c>
      <c r="O60" s="1419"/>
      <c r="P60" s="1322"/>
      <c r="Q60" s="1322"/>
      <c r="R60" s="1053"/>
      <c r="S60" s="1053"/>
      <c r="T60" s="1053"/>
      <c r="U60" s="1053"/>
      <c r="V60" s="1053"/>
      <c r="W60" s="1053"/>
      <c r="X60" s="1053"/>
      <c r="Y60" s="1053"/>
      <c r="Z60" s="1053"/>
      <c r="AA60" s="1053"/>
      <c r="AB60" s="1053"/>
      <c r="AC60" s="1053"/>
    </row>
    <row r="61" spans="2:29" s="2" customFormat="1">
      <c r="H61" s="1053"/>
      <c r="I61" s="1053"/>
      <c r="J61" s="1053"/>
      <c r="K61" s="1053"/>
      <c r="L61" s="1053"/>
      <c r="M61" s="1322"/>
      <c r="N61" s="1322"/>
      <c r="O61" s="1322"/>
      <c r="P61" s="1322"/>
      <c r="Q61" s="1322"/>
      <c r="R61" s="1053"/>
      <c r="S61" s="1053"/>
      <c r="T61" s="1053"/>
      <c r="U61" s="1053"/>
      <c r="V61" s="1053"/>
      <c r="W61" s="1053"/>
      <c r="X61" s="1053"/>
      <c r="Y61" s="1053"/>
      <c r="Z61" s="1053"/>
      <c r="AA61" s="1053"/>
      <c r="AB61" s="1053"/>
      <c r="AC61" s="1053"/>
    </row>
    <row r="62" spans="2:29" s="2" customFormat="1">
      <c r="H62" s="1053"/>
      <c r="I62" s="1053"/>
      <c r="J62" s="1053"/>
      <c r="K62" s="1053"/>
      <c r="L62" s="1053"/>
      <c r="M62" s="1322"/>
      <c r="N62" s="1322"/>
      <c r="O62" s="1322"/>
      <c r="P62" s="1322"/>
      <c r="Q62" s="1322"/>
      <c r="R62" s="1053"/>
      <c r="S62" s="1053"/>
      <c r="T62" s="1053"/>
      <c r="U62" s="1053"/>
      <c r="V62" s="1053"/>
      <c r="W62" s="1053"/>
      <c r="X62" s="1053"/>
      <c r="Y62" s="1053"/>
      <c r="Z62" s="1053"/>
      <c r="AA62" s="1053"/>
      <c r="AB62" s="1053"/>
      <c r="AC62" s="1053"/>
    </row>
    <row r="63" spans="2:29" s="2" customFormat="1">
      <c r="H63" s="1053"/>
      <c r="I63" s="1053"/>
      <c r="J63" s="1104"/>
      <c r="K63" s="1053"/>
      <c r="L63" s="1053"/>
      <c r="M63" s="1322"/>
      <c r="N63" s="1322"/>
      <c r="O63" s="1322"/>
      <c r="P63" s="1322"/>
      <c r="Q63" s="1322"/>
      <c r="R63" s="1053"/>
      <c r="S63" s="1053"/>
      <c r="T63" s="1053"/>
      <c r="U63" s="1053"/>
      <c r="V63" s="1053"/>
      <c r="W63" s="1053"/>
      <c r="X63" s="1053"/>
      <c r="Y63" s="1053"/>
      <c r="Z63" s="1053"/>
      <c r="AA63" s="1053"/>
      <c r="AB63" s="1053"/>
      <c r="AC63" s="1053"/>
    </row>
    <row r="64" spans="2:29" s="2" customFormat="1">
      <c r="H64" s="1053"/>
      <c r="I64" s="1053"/>
      <c r="J64" s="1107"/>
      <c r="K64" s="1107"/>
      <c r="L64" s="1107"/>
      <c r="M64" s="1527"/>
      <c r="N64" s="1527"/>
      <c r="O64" s="1322"/>
      <c r="P64" s="1322"/>
      <c r="Q64" s="1322"/>
      <c r="R64" s="1053"/>
      <c r="S64" s="1053"/>
      <c r="T64" s="1053"/>
      <c r="U64" s="1053"/>
      <c r="V64" s="1053"/>
      <c r="W64" s="1053"/>
      <c r="X64" s="1053"/>
      <c r="Y64" s="1053"/>
      <c r="Z64" s="1053"/>
      <c r="AA64" s="1053"/>
      <c r="AB64" s="1053"/>
      <c r="AC64" s="1053"/>
    </row>
    <row r="65" spans="8:29" s="2" customFormat="1">
      <c r="H65" s="1053"/>
      <c r="I65" s="1053"/>
      <c r="J65" s="1053"/>
      <c r="K65" s="1104"/>
      <c r="L65" s="1104"/>
      <c r="M65" s="1419"/>
      <c r="N65" s="1419"/>
      <c r="O65" s="1527"/>
      <c r="P65" s="1527"/>
      <c r="Q65" s="1527"/>
      <c r="R65" s="1107"/>
      <c r="S65" s="1107"/>
      <c r="T65" s="1107"/>
      <c r="U65" s="1107"/>
      <c r="V65" s="1107"/>
      <c r="W65" s="1107"/>
      <c r="X65" s="1107"/>
      <c r="Y65" s="1053"/>
      <c r="Z65" s="1053"/>
      <c r="AA65" s="1053"/>
      <c r="AB65" s="1053"/>
      <c r="AC65" s="1053"/>
    </row>
    <row r="66" spans="8:29" s="2" customFormat="1">
      <c r="H66" s="1053"/>
      <c r="I66" s="1053"/>
      <c r="J66" s="1108"/>
      <c r="K66" s="1109"/>
      <c r="L66" s="1109"/>
      <c r="M66" s="1528"/>
      <c r="N66" s="1528"/>
      <c r="O66" s="1419"/>
      <c r="P66" s="1419"/>
      <c r="Q66" s="1419"/>
      <c r="R66" s="1104"/>
      <c r="S66" s="1104"/>
      <c r="T66" s="1104"/>
      <c r="U66" s="1104"/>
      <c r="V66" s="1104"/>
      <c r="W66" s="1104"/>
      <c r="X66" s="1110"/>
      <c r="Y66" s="1053"/>
      <c r="Z66" s="1053"/>
      <c r="AA66" s="1053"/>
      <c r="AB66" s="1053"/>
      <c r="AC66" s="1053"/>
    </row>
    <row r="67" spans="8:29" s="2" customFormat="1">
      <c r="H67" s="1053"/>
      <c r="I67" s="1053"/>
      <c r="J67" s="1053"/>
      <c r="K67" s="1104"/>
      <c r="L67" s="1104"/>
      <c r="M67" s="1419"/>
      <c r="N67" s="1419"/>
      <c r="O67" s="1528"/>
      <c r="P67" s="1528"/>
      <c r="Q67" s="1528"/>
      <c r="R67" s="1109"/>
      <c r="S67" s="1109"/>
      <c r="T67" s="1109"/>
      <c r="U67" s="1109"/>
      <c r="V67" s="1109"/>
      <c r="W67" s="1109"/>
      <c r="X67" s="1111"/>
      <c r="Y67" s="1053"/>
      <c r="Z67" s="1053"/>
      <c r="AA67" s="1053"/>
      <c r="AB67" s="1053"/>
      <c r="AC67" s="1053"/>
    </row>
    <row r="68" spans="8:29" s="2" customFormat="1">
      <c r="H68" s="1053"/>
      <c r="I68" s="1053"/>
      <c r="J68" s="1053"/>
      <c r="K68" s="1104"/>
      <c r="L68" s="1104"/>
      <c r="M68" s="1419"/>
      <c r="N68" s="1419"/>
      <c r="O68" s="1419"/>
      <c r="P68" s="1419"/>
      <c r="Q68" s="1419"/>
      <c r="R68" s="1104"/>
      <c r="S68" s="1104"/>
      <c r="T68" s="1104"/>
      <c r="U68" s="1104"/>
      <c r="V68" s="1104"/>
      <c r="W68" s="1104"/>
      <c r="X68" s="1110"/>
      <c r="Y68" s="1053"/>
      <c r="Z68" s="1053"/>
      <c r="AA68" s="1053"/>
      <c r="AB68" s="1053"/>
      <c r="AC68" s="1053"/>
    </row>
    <row r="69" spans="8:29" s="2" customFormat="1">
      <c r="H69" s="1053"/>
      <c r="I69" s="1053"/>
      <c r="J69" s="1108"/>
      <c r="K69" s="1109"/>
      <c r="L69" s="1109"/>
      <c r="M69" s="1528"/>
      <c r="N69" s="1528"/>
      <c r="O69" s="1419"/>
      <c r="P69" s="1419"/>
      <c r="Q69" s="1419"/>
      <c r="R69" s="1104"/>
      <c r="S69" s="1104"/>
      <c r="T69" s="1104"/>
      <c r="U69" s="1104"/>
      <c r="V69" s="1104"/>
      <c r="W69" s="1104"/>
      <c r="X69" s="1110"/>
      <c r="Y69" s="1053"/>
      <c r="Z69" s="1053"/>
      <c r="AA69" s="1053"/>
      <c r="AB69" s="1053"/>
      <c r="AC69" s="1053"/>
    </row>
    <row r="70" spans="8:29" s="2" customFormat="1">
      <c r="H70" s="1053"/>
      <c r="I70" s="1053"/>
      <c r="J70" s="1053"/>
      <c r="K70" s="1104"/>
      <c r="L70" s="1104"/>
      <c r="M70" s="1419"/>
      <c r="N70" s="1419"/>
      <c r="O70" s="1528"/>
      <c r="P70" s="1528"/>
      <c r="Q70" s="1528"/>
      <c r="R70" s="1109"/>
      <c r="S70" s="1109"/>
      <c r="T70" s="1109"/>
      <c r="U70" s="1109"/>
      <c r="V70" s="1109"/>
      <c r="W70" s="1109"/>
      <c r="X70" s="1111"/>
      <c r="Y70" s="1053"/>
      <c r="Z70" s="1053"/>
      <c r="AA70" s="1053"/>
      <c r="AB70" s="1053"/>
      <c r="AC70" s="1053"/>
    </row>
    <row r="71" spans="8:29" s="2" customFormat="1">
      <c r="H71" s="1053"/>
      <c r="I71" s="1108"/>
      <c r="J71" s="1053"/>
      <c r="K71" s="1104"/>
      <c r="L71" s="1104"/>
      <c r="M71" s="1419"/>
      <c r="N71" s="1419"/>
      <c r="O71" s="1419"/>
      <c r="P71" s="1419"/>
      <c r="Q71" s="1419"/>
      <c r="R71" s="1104"/>
      <c r="S71" s="1104"/>
      <c r="T71" s="1104"/>
      <c r="U71" s="1104"/>
      <c r="V71" s="1104"/>
      <c r="W71" s="1104"/>
      <c r="X71" s="1110"/>
      <c r="Y71" s="1053"/>
      <c r="Z71" s="1053"/>
      <c r="AA71" s="1053"/>
      <c r="AB71" s="1053"/>
      <c r="AC71" s="1053"/>
    </row>
    <row r="72" spans="8:29" s="2" customFormat="1">
      <c r="H72" s="1053"/>
      <c r="I72" s="1112"/>
      <c r="J72" s="1053"/>
      <c r="K72" s="1104"/>
      <c r="L72" s="1104"/>
      <c r="M72" s="1419"/>
      <c r="N72" s="1419"/>
      <c r="O72" s="1419"/>
      <c r="P72" s="1419"/>
      <c r="Q72" s="1419"/>
      <c r="R72" s="1104"/>
      <c r="S72" s="1104"/>
      <c r="T72" s="1104"/>
      <c r="U72" s="1104"/>
      <c r="V72" s="1104"/>
      <c r="W72" s="1104"/>
      <c r="X72" s="1110"/>
      <c r="Y72" s="1053"/>
      <c r="Z72" s="1053"/>
      <c r="AA72" s="1053"/>
      <c r="AB72" s="1053"/>
      <c r="AC72" s="1053"/>
    </row>
    <row r="73" spans="8:29" s="2" customFormat="1">
      <c r="H73" s="1053"/>
      <c r="I73" s="1112"/>
      <c r="J73" s="1053"/>
      <c r="K73" s="1104"/>
      <c r="L73" s="1104"/>
      <c r="M73" s="1419"/>
      <c r="N73" s="1419"/>
      <c r="O73" s="1419"/>
      <c r="P73" s="1419"/>
      <c r="Q73" s="1419"/>
      <c r="R73" s="1104"/>
      <c r="S73" s="1104"/>
      <c r="T73" s="1104"/>
      <c r="U73" s="1104"/>
      <c r="V73" s="1104"/>
      <c r="W73" s="1104"/>
      <c r="X73" s="1110"/>
      <c r="Y73" s="1053"/>
      <c r="Z73" s="1053"/>
      <c r="AA73" s="1053"/>
      <c r="AB73" s="1053"/>
      <c r="AC73" s="1053"/>
    </row>
    <row r="74" spans="8:29" s="2" customFormat="1">
      <c r="H74" s="1053"/>
      <c r="I74" s="1112"/>
      <c r="J74" s="1053"/>
      <c r="K74" s="1104"/>
      <c r="L74" s="1104"/>
      <c r="M74" s="1419"/>
      <c r="N74" s="1419"/>
      <c r="O74" s="1419"/>
      <c r="P74" s="1419"/>
      <c r="Q74" s="1419"/>
      <c r="R74" s="1104"/>
      <c r="S74" s="1104"/>
      <c r="T74" s="1104"/>
      <c r="U74" s="1104"/>
      <c r="V74" s="1104"/>
      <c r="W74" s="1104"/>
      <c r="X74" s="1110"/>
      <c r="Y74" s="1053"/>
      <c r="Z74" s="1053"/>
      <c r="AA74" s="1053"/>
      <c r="AB74" s="1053"/>
      <c r="AC74" s="1053"/>
    </row>
    <row r="75" spans="8:29" s="2" customFormat="1">
      <c r="H75" s="1053"/>
      <c r="I75" s="1112"/>
      <c r="J75" s="1053"/>
      <c r="K75" s="1104"/>
      <c r="L75" s="1104"/>
      <c r="M75" s="1419"/>
      <c r="N75" s="1419"/>
      <c r="O75" s="1419"/>
      <c r="P75" s="1419"/>
      <c r="Q75" s="1419"/>
      <c r="R75" s="1104"/>
      <c r="S75" s="1104"/>
      <c r="T75" s="1104"/>
      <c r="U75" s="1104"/>
      <c r="V75" s="1104"/>
      <c r="W75" s="1104"/>
      <c r="X75" s="1110"/>
      <c r="Y75" s="1053"/>
      <c r="Z75" s="1053"/>
      <c r="AA75" s="1053"/>
      <c r="AB75" s="1053"/>
      <c r="AC75" s="1053"/>
    </row>
    <row r="76" spans="8:29" s="2" customFormat="1">
      <c r="H76" s="1053"/>
      <c r="I76" s="1112"/>
      <c r="J76" s="1053"/>
      <c r="K76" s="1104"/>
      <c r="L76" s="1104"/>
      <c r="M76" s="1419"/>
      <c r="N76" s="1419"/>
      <c r="O76" s="1419"/>
      <c r="P76" s="1419"/>
      <c r="Q76" s="1419"/>
      <c r="R76" s="1104"/>
      <c r="S76" s="1104"/>
      <c r="T76" s="1104"/>
      <c r="U76" s="1104"/>
      <c r="V76" s="1104"/>
      <c r="W76" s="1104"/>
      <c r="X76" s="1110"/>
      <c r="Y76" s="1053"/>
      <c r="Z76" s="1053"/>
      <c r="AA76" s="1053"/>
      <c r="AB76" s="1053"/>
      <c r="AC76" s="1053"/>
    </row>
    <row r="77" spans="8:29" s="2" customFormat="1">
      <c r="H77" s="1053"/>
      <c r="I77" s="1112"/>
      <c r="J77" s="1053"/>
      <c r="K77" s="1104"/>
      <c r="L77" s="1104"/>
      <c r="M77" s="1419"/>
      <c r="N77" s="1419"/>
      <c r="O77" s="1419"/>
      <c r="P77" s="1419"/>
      <c r="Q77" s="1419"/>
      <c r="R77" s="1104"/>
      <c r="S77" s="1104"/>
      <c r="T77" s="1104"/>
      <c r="U77" s="1104"/>
      <c r="V77" s="1104"/>
      <c r="W77" s="1104"/>
      <c r="X77" s="1110"/>
      <c r="Y77" s="1053"/>
      <c r="Z77" s="1053"/>
      <c r="AA77" s="1053"/>
      <c r="AB77" s="1053"/>
      <c r="AC77" s="1053"/>
    </row>
    <row r="78" spans="8:29" s="2" customFormat="1">
      <c r="H78" s="1053"/>
      <c r="I78" s="1112"/>
      <c r="J78" s="1053"/>
      <c r="K78" s="1104"/>
      <c r="L78" s="1104"/>
      <c r="M78" s="1419"/>
      <c r="N78" s="1419"/>
      <c r="O78" s="1419"/>
      <c r="P78" s="1419"/>
      <c r="Q78" s="1419"/>
      <c r="R78" s="1104"/>
      <c r="S78" s="1104"/>
      <c r="T78" s="1104"/>
      <c r="U78" s="1104"/>
      <c r="V78" s="1104"/>
      <c r="W78" s="1104"/>
      <c r="X78" s="1110"/>
      <c r="Y78" s="1053"/>
      <c r="Z78" s="1053"/>
      <c r="AA78" s="1053"/>
      <c r="AB78" s="1053"/>
      <c r="AC78" s="1053"/>
    </row>
    <row r="79" spans="8:29" s="2" customFormat="1">
      <c r="H79" s="1053"/>
      <c r="I79" s="1112"/>
      <c r="J79" s="1053"/>
      <c r="K79" s="1104"/>
      <c r="L79" s="1104"/>
      <c r="M79" s="1419"/>
      <c r="N79" s="1419"/>
      <c r="O79" s="1419"/>
      <c r="P79" s="1419"/>
      <c r="Q79" s="1419"/>
      <c r="R79" s="1104"/>
      <c r="S79" s="1104"/>
      <c r="T79" s="1104"/>
      <c r="U79" s="1104"/>
      <c r="V79" s="1104"/>
      <c r="W79" s="1104"/>
      <c r="X79" s="1110"/>
      <c r="Y79" s="1053"/>
      <c r="Z79" s="1053"/>
      <c r="AA79" s="1053"/>
      <c r="AB79" s="1053"/>
      <c r="AC79" s="1053"/>
    </row>
    <row r="80" spans="8:29" s="2" customFormat="1">
      <c r="H80" s="1053"/>
      <c r="I80" s="1112"/>
      <c r="J80" s="1053"/>
      <c r="K80" s="1104"/>
      <c r="L80" s="1104"/>
      <c r="M80" s="1419"/>
      <c r="N80" s="1419"/>
      <c r="O80" s="1419"/>
      <c r="P80" s="1419"/>
      <c r="Q80" s="1419"/>
      <c r="R80" s="1104"/>
      <c r="S80" s="1104"/>
      <c r="T80" s="1104"/>
      <c r="U80" s="1104"/>
      <c r="V80" s="1104"/>
      <c r="W80" s="1104"/>
      <c r="X80" s="1110"/>
      <c r="Y80" s="1053"/>
      <c r="Z80" s="1053"/>
      <c r="AA80" s="1053"/>
      <c r="AB80" s="1053"/>
      <c r="AC80" s="1053"/>
    </row>
    <row r="81" spans="8:29" s="2" customFormat="1">
      <c r="H81" s="1053"/>
      <c r="I81" s="1112"/>
      <c r="J81" s="1053"/>
      <c r="K81" s="1104"/>
      <c r="L81" s="1104"/>
      <c r="M81" s="1419"/>
      <c r="N81" s="1419"/>
      <c r="O81" s="1419"/>
      <c r="P81" s="1419"/>
      <c r="Q81" s="1419"/>
      <c r="R81" s="1104"/>
      <c r="S81" s="1104"/>
      <c r="T81" s="1104"/>
      <c r="U81" s="1104"/>
      <c r="V81" s="1104"/>
      <c r="W81" s="1104"/>
      <c r="X81" s="1110"/>
      <c r="Y81" s="1053"/>
      <c r="Z81" s="1053"/>
      <c r="AA81" s="1053"/>
      <c r="AB81" s="1053"/>
      <c r="AC81" s="1053"/>
    </row>
    <row r="82" spans="8:29" s="2" customFormat="1">
      <c r="H82" s="1053"/>
      <c r="I82" s="1112"/>
      <c r="J82" s="1053"/>
      <c r="K82" s="1104"/>
      <c r="L82" s="1104"/>
      <c r="M82" s="1419"/>
      <c r="N82" s="1419"/>
      <c r="O82" s="1419"/>
      <c r="P82" s="1419"/>
      <c r="Q82" s="1419"/>
      <c r="R82" s="1104"/>
      <c r="S82" s="1104"/>
      <c r="T82" s="1104"/>
      <c r="U82" s="1104"/>
      <c r="V82" s="1104"/>
      <c r="W82" s="1104"/>
      <c r="X82" s="1110"/>
      <c r="Y82" s="1053"/>
      <c r="Z82" s="1053"/>
      <c r="AA82" s="1053"/>
      <c r="AB82" s="1053"/>
      <c r="AC82" s="1053"/>
    </row>
    <row r="83" spans="8:29" s="2" customFormat="1">
      <c r="H83" s="1053"/>
      <c r="I83" s="1112"/>
      <c r="J83" s="1053"/>
      <c r="K83" s="1104"/>
      <c r="L83" s="1104"/>
      <c r="M83" s="1419"/>
      <c r="N83" s="1419"/>
      <c r="O83" s="1419"/>
      <c r="P83" s="1419"/>
      <c r="Q83" s="1419"/>
      <c r="R83" s="1104"/>
      <c r="S83" s="1104"/>
      <c r="T83" s="1104"/>
      <c r="U83" s="1104"/>
      <c r="V83" s="1104"/>
      <c r="W83" s="1104"/>
      <c r="X83" s="1110"/>
      <c r="Y83" s="1053"/>
      <c r="Z83" s="1053"/>
      <c r="AA83" s="1053"/>
      <c r="AB83" s="1053"/>
      <c r="AC83" s="1053"/>
    </row>
    <row r="84" spans="8:29" s="2" customFormat="1">
      <c r="H84" s="1053"/>
      <c r="I84" s="1112"/>
      <c r="J84" s="1113"/>
      <c r="K84" s="1104"/>
      <c r="L84" s="1104"/>
      <c r="M84" s="1419"/>
      <c r="N84" s="1419"/>
      <c r="O84" s="1419"/>
      <c r="P84" s="1419"/>
      <c r="Q84" s="1419"/>
      <c r="R84" s="1104"/>
      <c r="S84" s="1104"/>
      <c r="T84" s="1104"/>
      <c r="U84" s="1104"/>
      <c r="V84" s="1104"/>
      <c r="W84" s="1104"/>
      <c r="X84" s="1110"/>
      <c r="Y84" s="1053"/>
      <c r="Z84" s="1053"/>
      <c r="AA84" s="1053"/>
      <c r="AB84" s="1053"/>
      <c r="AC84" s="1053"/>
    </row>
    <row r="85" spans="8:29" s="2" customFormat="1">
      <c r="H85" s="1053"/>
      <c r="I85" s="1112"/>
      <c r="J85" s="1113"/>
      <c r="K85" s="1114"/>
      <c r="L85" s="1114"/>
      <c r="M85" s="1529"/>
      <c r="N85" s="1529"/>
      <c r="O85" s="1419"/>
      <c r="P85" s="1419"/>
      <c r="Q85" s="1419"/>
      <c r="R85" s="1104"/>
      <c r="S85" s="1104"/>
      <c r="T85" s="1104"/>
      <c r="U85" s="1104"/>
      <c r="V85" s="1104"/>
      <c r="W85" s="1104"/>
      <c r="X85" s="1110"/>
      <c r="Y85" s="1053"/>
      <c r="Z85" s="1053"/>
      <c r="AA85" s="1053"/>
      <c r="AB85" s="1053"/>
      <c r="AC85" s="1053"/>
    </row>
    <row r="86" spans="8:29" s="2" customFormat="1">
      <c r="H86" s="1053"/>
      <c r="I86" s="1112"/>
      <c r="J86" s="1053"/>
      <c r="K86" s="1114"/>
      <c r="L86" s="1115"/>
      <c r="M86" s="1530"/>
      <c r="N86" s="1530"/>
      <c r="O86" s="1529"/>
      <c r="P86" s="1529"/>
      <c r="Q86" s="1529"/>
      <c r="R86" s="1114"/>
      <c r="S86" s="1114"/>
      <c r="T86" s="1114"/>
      <c r="U86" s="1114"/>
      <c r="V86" s="1114"/>
      <c r="W86" s="1053"/>
      <c r="X86" s="1112"/>
      <c r="Y86" s="1053"/>
      <c r="Z86" s="1053"/>
      <c r="AA86" s="1053"/>
      <c r="AB86" s="1053"/>
      <c r="AC86" s="1053"/>
    </row>
    <row r="87" spans="8:29" s="2" customFormat="1">
      <c r="H87" s="1053"/>
      <c r="I87" s="1112"/>
      <c r="J87" s="1108"/>
      <c r="K87" s="1109"/>
      <c r="L87" s="1116"/>
      <c r="M87" s="1531"/>
      <c r="N87" s="1532"/>
      <c r="O87" s="1529"/>
      <c r="P87" s="1529"/>
      <c r="Q87" s="1529"/>
      <c r="R87" s="1114"/>
      <c r="S87" s="1114"/>
      <c r="T87" s="1114"/>
      <c r="U87" s="1114"/>
      <c r="V87" s="1114"/>
      <c r="W87" s="1053"/>
      <c r="X87" s="1053"/>
      <c r="Y87" s="1053"/>
      <c r="Z87" s="1053"/>
      <c r="AA87" s="1053"/>
      <c r="AB87" s="1053"/>
      <c r="AC87" s="1053"/>
    </row>
    <row r="88" spans="8:29" s="2" customFormat="1">
      <c r="H88" s="1053"/>
      <c r="I88" s="1112"/>
      <c r="J88" s="1108"/>
      <c r="K88" s="1109"/>
      <c r="L88" s="1116"/>
      <c r="M88" s="1531"/>
      <c r="N88" s="1532"/>
      <c r="O88" s="1528"/>
      <c r="P88" s="1528"/>
      <c r="Q88" s="1528"/>
      <c r="R88" s="1109"/>
      <c r="S88" s="1109"/>
      <c r="T88" s="1109"/>
      <c r="U88" s="1109"/>
      <c r="V88" s="1109"/>
      <c r="W88" s="1109"/>
      <c r="X88" s="1053"/>
      <c r="Y88" s="1053"/>
      <c r="Z88" s="1053"/>
      <c r="AA88" s="1053"/>
      <c r="AB88" s="1053"/>
      <c r="AC88" s="1053"/>
    </row>
    <row r="89" spans="8:29" s="2" customFormat="1">
      <c r="H89" s="1053"/>
      <c r="I89" s="1112"/>
      <c r="J89" s="1053"/>
      <c r="K89" s="1053"/>
      <c r="L89" s="1117"/>
      <c r="M89" s="1530"/>
      <c r="N89" s="1533"/>
      <c r="O89" s="1528"/>
      <c r="P89" s="1528"/>
      <c r="Q89" s="1528"/>
      <c r="R89" s="1109"/>
      <c r="S89" s="1109"/>
      <c r="T89" s="1109"/>
      <c r="U89" s="1109"/>
      <c r="V89" s="1109"/>
      <c r="W89" s="1109"/>
      <c r="X89" s="1053"/>
      <c r="Y89" s="1053"/>
      <c r="Z89" s="1053"/>
      <c r="AA89" s="1053"/>
      <c r="AB89" s="1053"/>
      <c r="AC89" s="1053"/>
    </row>
    <row r="90" spans="8:29" s="2" customFormat="1">
      <c r="H90" s="1053"/>
      <c r="I90" s="1112"/>
      <c r="J90" s="1053"/>
      <c r="K90" s="1053"/>
      <c r="L90" s="1117"/>
      <c r="M90" s="1530"/>
      <c r="N90" s="1533"/>
      <c r="O90" s="1322"/>
      <c r="P90" s="1322"/>
      <c r="Q90" s="1322"/>
      <c r="R90" s="1053"/>
      <c r="S90" s="1053"/>
      <c r="T90" s="1053"/>
      <c r="U90" s="1053"/>
      <c r="V90" s="1053"/>
      <c r="W90" s="1104"/>
      <c r="X90" s="1053"/>
      <c r="Y90" s="1053"/>
      <c r="Z90" s="1053"/>
      <c r="AA90" s="1053"/>
      <c r="AB90" s="1053"/>
      <c r="AC90" s="1053"/>
    </row>
    <row r="91" spans="8:29" s="2" customFormat="1">
      <c r="H91" s="1053"/>
      <c r="I91" s="1112"/>
      <c r="J91" s="1053"/>
      <c r="K91" s="1053"/>
      <c r="L91" s="1117"/>
      <c r="M91" s="1530"/>
      <c r="N91" s="1523"/>
      <c r="O91" s="1322"/>
      <c r="P91" s="1322"/>
      <c r="Q91" s="1322"/>
      <c r="R91" s="1053"/>
      <c r="S91" s="1053"/>
      <c r="T91" s="1053"/>
      <c r="U91" s="1053"/>
      <c r="V91" s="1053"/>
      <c r="W91" s="1053"/>
      <c r="X91" s="1053"/>
      <c r="Y91" s="1053"/>
      <c r="Z91" s="1053"/>
      <c r="AA91" s="1053"/>
      <c r="AB91" s="1053"/>
      <c r="AC91" s="1053"/>
    </row>
    <row r="92" spans="8:29" s="2" customFormat="1">
      <c r="H92" s="1053"/>
      <c r="I92" s="1112"/>
      <c r="J92" s="1113"/>
      <c r="K92" s="1117"/>
      <c r="L92" s="1053"/>
      <c r="M92" s="1534"/>
      <c r="N92" s="1534"/>
      <c r="O92" s="1322"/>
      <c r="P92" s="1322"/>
      <c r="Q92" s="1322"/>
      <c r="R92" s="1053"/>
      <c r="S92" s="1053"/>
      <c r="T92" s="1053"/>
      <c r="U92" s="1053"/>
      <c r="V92" s="1053"/>
      <c r="W92" s="1053"/>
      <c r="X92" s="1053"/>
      <c r="Y92" s="1053"/>
      <c r="Z92" s="1053"/>
      <c r="AA92" s="1053"/>
      <c r="AB92" s="1053"/>
      <c r="AC92" s="1053"/>
    </row>
    <row r="93" spans="8:29" s="2" customFormat="1">
      <c r="H93" s="1053"/>
      <c r="I93" s="1113"/>
      <c r="J93" s="1053"/>
      <c r="K93" s="1053"/>
      <c r="L93" s="1053"/>
      <c r="M93" s="1322"/>
      <c r="N93" s="1322"/>
      <c r="O93" s="1322"/>
      <c r="P93" s="1322"/>
      <c r="Q93" s="1322"/>
      <c r="R93" s="1053"/>
      <c r="S93" s="1053"/>
      <c r="T93" s="1053"/>
      <c r="U93" s="1053"/>
      <c r="V93" s="1053"/>
      <c r="W93" s="1053"/>
      <c r="X93" s="1053"/>
      <c r="Y93" s="1053"/>
      <c r="Z93" s="1053"/>
      <c r="AA93" s="1053"/>
      <c r="AB93" s="1053"/>
      <c r="AC93" s="1053"/>
    </row>
    <row r="94" spans="8:29" s="2" customFormat="1">
      <c r="H94" s="1053"/>
      <c r="I94" s="1053"/>
      <c r="J94" s="1053"/>
      <c r="K94" s="1053"/>
      <c r="L94" s="1053"/>
      <c r="M94" s="1322"/>
      <c r="N94" s="1322"/>
      <c r="O94" s="1322"/>
      <c r="P94" s="1322"/>
      <c r="Q94" s="1322"/>
      <c r="R94" s="1053"/>
      <c r="S94" s="1053"/>
      <c r="T94" s="1053"/>
      <c r="U94" s="1053"/>
      <c r="V94" s="1053"/>
      <c r="W94" s="1053"/>
      <c r="X94" s="1053"/>
      <c r="Y94" s="1053"/>
      <c r="Z94" s="1053"/>
      <c r="AA94" s="1053"/>
      <c r="AB94" s="1053"/>
      <c r="AC94" s="1053"/>
    </row>
  </sheetData>
  <mergeCells count="13">
    <mergeCell ref="L1:Q1"/>
    <mergeCell ref="L2:Q2"/>
    <mergeCell ref="B19:B20"/>
    <mergeCell ref="G19:G20"/>
    <mergeCell ref="F5:F6"/>
    <mergeCell ref="L6:Q6"/>
    <mergeCell ref="L7:L10"/>
    <mergeCell ref="M7:Q7"/>
    <mergeCell ref="M8:Q8"/>
    <mergeCell ref="M9:Q9"/>
    <mergeCell ref="L3:Q3"/>
    <mergeCell ref="L4:Q4"/>
    <mergeCell ref="L5:Q5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83" orientation="portrait" r:id="rId1"/>
  <headerFooter alignWithMargins="0"/>
  <ignoredErrors>
    <ignoredError sqref="L11:L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AD144"/>
  <sheetViews>
    <sheetView view="pageBreakPreview" zoomScale="90" zoomScaleNormal="70" zoomScaleSheetLayoutView="90" workbookViewId="0">
      <selection activeCell="J18" sqref="J18"/>
    </sheetView>
  </sheetViews>
  <sheetFormatPr baseColWidth="10" defaultColWidth="11.42578125" defaultRowHeight="12.75"/>
  <cols>
    <col min="1" max="1" width="3.7109375" style="204" customWidth="1"/>
    <col min="2" max="2" width="12" style="202" customWidth="1"/>
    <col min="3" max="3" width="74.42578125" style="202" bestFit="1" customWidth="1"/>
    <col min="4" max="6" width="21.42578125" style="202" customWidth="1"/>
    <col min="7" max="7" width="2.42578125" style="1055" customWidth="1"/>
    <col min="8" max="8" width="11.28515625" style="1054" customWidth="1"/>
    <col min="9" max="9" width="13.140625" style="1917" customWidth="1"/>
    <col min="10" max="13" width="15.7109375" style="1917" customWidth="1"/>
    <col min="14" max="14" width="12.5703125" style="1917" bestFit="1" customWidth="1"/>
    <col min="15" max="15" width="21.85546875" style="1917" bestFit="1" customWidth="1"/>
    <col min="16" max="17" width="22.140625" style="1917" bestFit="1" customWidth="1"/>
    <col min="18" max="18" width="11.5703125" style="1917" bestFit="1" customWidth="1"/>
    <col min="19" max="19" width="11.42578125" style="1917"/>
    <col min="20" max="20" width="11.42578125" style="1886"/>
    <col min="21" max="21" width="11.42578125" style="1323"/>
    <col min="22" max="30" width="11.42578125" style="1055"/>
    <col min="31" max="16384" width="11.42578125" style="202"/>
  </cols>
  <sheetData>
    <row r="1" spans="1:20" ht="18">
      <c r="A1" s="1690" t="s">
        <v>276</v>
      </c>
      <c r="B1" s="1690"/>
      <c r="C1" s="1690"/>
      <c r="D1" s="1690"/>
      <c r="E1" s="1690"/>
      <c r="G1" s="1054"/>
      <c r="H1" s="1118"/>
      <c r="L1" s="1924" t="s">
        <v>250</v>
      </c>
      <c r="M1" s="1924"/>
      <c r="N1" s="1924"/>
      <c r="O1" s="1924"/>
      <c r="P1" s="1924"/>
      <c r="Q1" s="1912"/>
      <c r="R1" s="1912"/>
    </row>
    <row r="2" spans="1:20" ht="15.75">
      <c r="B2" s="204"/>
      <c r="C2" s="204"/>
      <c r="D2" s="204"/>
      <c r="E2" s="204"/>
      <c r="F2" s="284"/>
      <c r="G2" s="1054"/>
      <c r="L2" s="1925" t="s">
        <v>253</v>
      </c>
      <c r="M2" s="1925" t="s">
        <v>48</v>
      </c>
      <c r="N2" s="1926"/>
      <c r="O2" s="1926"/>
      <c r="P2" s="1926"/>
      <c r="Q2" s="1912"/>
      <c r="R2" s="1912"/>
    </row>
    <row r="3" spans="1:20" ht="13.5" customHeight="1">
      <c r="A3" s="491"/>
      <c r="B3" s="540" t="s">
        <v>127</v>
      </c>
      <c r="C3" s="284" t="s">
        <v>128</v>
      </c>
      <c r="D3" s="491"/>
      <c r="E3" s="491"/>
      <c r="F3" s="491"/>
      <c r="G3" s="1054"/>
      <c r="L3" s="1927" t="s">
        <v>254</v>
      </c>
      <c r="M3" s="1927"/>
      <c r="N3" s="1928" t="s">
        <v>255</v>
      </c>
      <c r="O3" s="1928"/>
      <c r="P3" s="1928"/>
      <c r="Q3" s="1912"/>
      <c r="R3" s="1912"/>
    </row>
    <row r="4" spans="1:20" ht="13.5" customHeight="1" thickBot="1">
      <c r="A4" s="491"/>
      <c r="B4" s="283"/>
      <c r="C4" s="491"/>
      <c r="D4" s="491"/>
      <c r="E4" s="491"/>
      <c r="F4" s="491"/>
      <c r="G4" s="1054"/>
      <c r="L4" s="1927"/>
      <c r="M4" s="1927"/>
      <c r="N4" s="1928" t="s">
        <v>271</v>
      </c>
      <c r="O4" s="1928"/>
      <c r="P4" s="1928"/>
      <c r="Q4" s="1912"/>
      <c r="R4" s="1912"/>
    </row>
    <row r="5" spans="1:20" ht="18.75" customHeight="1">
      <c r="A5" s="491"/>
      <c r="B5" s="1726" t="s">
        <v>0</v>
      </c>
      <c r="C5" s="1728" t="s">
        <v>1</v>
      </c>
      <c r="D5" s="1722" t="s">
        <v>40</v>
      </c>
      <c r="E5" s="1723"/>
      <c r="F5" s="1724" t="s">
        <v>48</v>
      </c>
      <c r="G5" s="1054"/>
      <c r="K5" s="1918"/>
      <c r="L5" s="1927"/>
      <c r="M5" s="1927"/>
      <c r="N5" s="1928" t="s">
        <v>256</v>
      </c>
      <c r="O5" s="1928"/>
      <c r="P5" s="1928"/>
      <c r="Q5" s="1912"/>
      <c r="R5" s="1912"/>
    </row>
    <row r="6" spans="1:20" ht="18.75" customHeight="1" thickBot="1">
      <c r="A6" s="491"/>
      <c r="B6" s="1727"/>
      <c r="C6" s="1729"/>
      <c r="D6" s="1535" t="s">
        <v>42</v>
      </c>
      <c r="E6" s="1536" t="s">
        <v>43</v>
      </c>
      <c r="F6" s="1725"/>
      <c r="G6" s="1054"/>
      <c r="L6" s="1927"/>
      <c r="M6" s="1927"/>
      <c r="N6" s="1929" t="s">
        <v>194</v>
      </c>
      <c r="O6" s="1929" t="s">
        <v>193</v>
      </c>
      <c r="P6" s="1929" t="s">
        <v>48</v>
      </c>
      <c r="Q6" s="1912"/>
      <c r="R6" s="1912"/>
    </row>
    <row r="7" spans="1:20" ht="18.75" customHeight="1">
      <c r="A7" s="491"/>
      <c r="B7" s="521">
        <v>1</v>
      </c>
      <c r="C7" s="490" t="str">
        <f>+M7</f>
        <v>Agroaurora S.A.C.</v>
      </c>
      <c r="D7" s="796"/>
      <c r="E7" s="797">
        <f>+O7</f>
        <v>2.3879869999999999</v>
      </c>
      <c r="F7" s="798">
        <f t="shared" ref="F7:F29" si="0">+E7</f>
        <v>2.3879869999999999</v>
      </c>
      <c r="G7" s="1054"/>
      <c r="L7" s="1930" t="s">
        <v>265</v>
      </c>
      <c r="M7" s="1931" t="s">
        <v>326</v>
      </c>
      <c r="N7" s="1932"/>
      <c r="O7" s="1933">
        <v>2.3879869999999999</v>
      </c>
      <c r="P7" s="1933">
        <v>2.3879869999999999</v>
      </c>
      <c r="Q7" s="1912" t="s">
        <v>48</v>
      </c>
      <c r="R7" s="1912">
        <v>27779.471380399937</v>
      </c>
    </row>
    <row r="8" spans="1:20" ht="18.75" customHeight="1">
      <c r="A8" s="491"/>
      <c r="B8" s="521">
        <f t="shared" ref="B8:B16" si="1">+B7+1</f>
        <v>2</v>
      </c>
      <c r="C8" s="490" t="str">
        <f t="shared" ref="C8:C29" si="2">+M8</f>
        <v>Agroindustrias San Jacinto S.A.A.</v>
      </c>
      <c r="D8" s="796"/>
      <c r="E8" s="797">
        <f t="shared" ref="E8:E34" si="3">+O8</f>
        <v>44.143633400000006</v>
      </c>
      <c r="F8" s="798">
        <f t="shared" si="0"/>
        <v>44.143633400000006</v>
      </c>
      <c r="G8" s="1054"/>
      <c r="L8" s="1934"/>
      <c r="M8" s="1931" t="s">
        <v>327</v>
      </c>
      <c r="N8" s="1932"/>
      <c r="O8" s="1933">
        <v>44.143633400000006</v>
      </c>
      <c r="P8" s="1933">
        <v>44.143633400000006</v>
      </c>
      <c r="Q8" s="1912" t="s">
        <v>48</v>
      </c>
      <c r="R8" s="1912">
        <v>22653.615047509782</v>
      </c>
    </row>
    <row r="9" spans="1:20" ht="18.75" customHeight="1">
      <c r="A9" s="491"/>
      <c r="B9" s="521">
        <f t="shared" si="1"/>
        <v>3</v>
      </c>
      <c r="C9" s="490" t="str">
        <f t="shared" si="2"/>
        <v>Atria Energía S.A.C.</v>
      </c>
      <c r="D9" s="796"/>
      <c r="E9" s="797">
        <f t="shared" si="3"/>
        <v>1063.4586972000011</v>
      </c>
      <c r="F9" s="798">
        <f t="shared" si="0"/>
        <v>1063.4586972000011</v>
      </c>
      <c r="G9" s="1054"/>
      <c r="L9" s="1934"/>
      <c r="M9" s="1931" t="s">
        <v>328</v>
      </c>
      <c r="N9" s="1932"/>
      <c r="O9" s="1933">
        <v>1063.4586972000011</v>
      </c>
      <c r="P9" s="1933">
        <v>1063.4586972000011</v>
      </c>
      <c r="Q9" s="1912" t="s">
        <v>235</v>
      </c>
      <c r="R9" s="1912">
        <v>6959.5006152000424</v>
      </c>
      <c r="T9" s="1886" t="s">
        <v>291</v>
      </c>
    </row>
    <row r="10" spans="1:20" ht="18.75" customHeight="1">
      <c r="A10" s="491"/>
      <c r="B10" s="521">
        <f t="shared" si="1"/>
        <v>4</v>
      </c>
      <c r="C10" s="490" t="str">
        <f t="shared" si="2"/>
        <v>Bioenergía del Chira S.A.</v>
      </c>
      <c r="D10" s="796"/>
      <c r="E10" s="797">
        <f t="shared" si="3"/>
        <v>134.70515599999999</v>
      </c>
      <c r="F10" s="798">
        <f t="shared" si="0"/>
        <v>134.70515599999999</v>
      </c>
      <c r="G10" s="1054"/>
      <c r="K10" s="1918"/>
      <c r="L10" s="1934"/>
      <c r="M10" s="1931" t="s">
        <v>49</v>
      </c>
      <c r="N10" s="1932"/>
      <c r="O10" s="1933">
        <v>134.70515599999999</v>
      </c>
      <c r="P10" s="1933">
        <v>134.70515599999999</v>
      </c>
      <c r="Q10" s="1912" t="s">
        <v>266</v>
      </c>
      <c r="R10" s="1912">
        <v>6135.6517760000006</v>
      </c>
      <c r="T10" s="1886" t="s">
        <v>245</v>
      </c>
    </row>
    <row r="11" spans="1:20" ht="18.75" customHeight="1">
      <c r="A11" s="491"/>
      <c r="B11" s="521">
        <f t="shared" si="1"/>
        <v>5</v>
      </c>
      <c r="C11" s="490" t="str">
        <f t="shared" si="2"/>
        <v>Chinango S.A.C</v>
      </c>
      <c r="D11" s="796"/>
      <c r="E11" s="797">
        <f t="shared" si="3"/>
        <v>150.25150960000002</v>
      </c>
      <c r="F11" s="798">
        <f t="shared" si="0"/>
        <v>150.25150960000002</v>
      </c>
      <c r="G11" s="1054"/>
      <c r="K11" s="1918"/>
      <c r="L11" s="1934"/>
      <c r="M11" s="1931" t="s">
        <v>365</v>
      </c>
      <c r="N11" s="1932"/>
      <c r="O11" s="1933">
        <v>150.25150960000002</v>
      </c>
      <c r="P11" s="1933">
        <v>150.25150960000002</v>
      </c>
      <c r="Q11" s="1912" t="s">
        <v>263</v>
      </c>
      <c r="R11" s="1912">
        <v>5763.6187811899799</v>
      </c>
      <c r="T11" s="1886" t="s">
        <v>334</v>
      </c>
    </row>
    <row r="12" spans="1:20" ht="18.75" customHeight="1">
      <c r="A12" s="491"/>
      <c r="B12" s="521">
        <f t="shared" si="1"/>
        <v>6</v>
      </c>
      <c r="C12" s="490" t="str">
        <f t="shared" si="2"/>
        <v>Compañía Eléctrica El Platanal S.A.</v>
      </c>
      <c r="D12" s="796"/>
      <c r="E12" s="797">
        <f t="shared" si="3"/>
        <v>1053.4193192000005</v>
      </c>
      <c r="F12" s="798">
        <f>+E12</f>
        <v>1053.4193192000005</v>
      </c>
      <c r="G12" s="1054"/>
      <c r="K12" s="1918"/>
      <c r="L12" s="1934"/>
      <c r="M12" s="1931" t="s">
        <v>329</v>
      </c>
      <c r="N12" s="1932"/>
      <c r="O12" s="1933">
        <v>1053.4193192000005</v>
      </c>
      <c r="P12" s="1933">
        <v>1053.4193192000005</v>
      </c>
      <c r="Q12" s="1912" t="s">
        <v>53</v>
      </c>
      <c r="R12" s="1935">
        <v>5201.4870840000058</v>
      </c>
      <c r="T12" s="1886" t="s">
        <v>133</v>
      </c>
    </row>
    <row r="13" spans="1:20" ht="18.75" customHeight="1">
      <c r="A13" s="491"/>
      <c r="B13" s="521">
        <f t="shared" si="1"/>
        <v>7</v>
      </c>
      <c r="C13" s="490" t="str">
        <f t="shared" si="2"/>
        <v>Compañía Hidroeléctrica Tingo S.A.</v>
      </c>
      <c r="D13" s="796"/>
      <c r="E13" s="797">
        <f t="shared" si="3"/>
        <v>6.6420620999999995</v>
      </c>
      <c r="F13" s="798">
        <f>+E13</f>
        <v>6.6420620999999995</v>
      </c>
      <c r="G13" s="1054"/>
      <c r="K13" s="1918"/>
      <c r="L13" s="1934"/>
      <c r="M13" s="1931" t="s">
        <v>330</v>
      </c>
      <c r="N13" s="1932"/>
      <c r="O13" s="1933">
        <v>6.6420620999999995</v>
      </c>
      <c r="P13" s="1933">
        <v>6.6420620999999995</v>
      </c>
      <c r="Q13" s="1912" t="s">
        <v>333</v>
      </c>
      <c r="R13" s="1912">
        <v>5148.2772881000074</v>
      </c>
      <c r="T13" s="1886" t="s">
        <v>244</v>
      </c>
    </row>
    <row r="14" spans="1:20" ht="18.75" customHeight="1">
      <c r="A14" s="491"/>
      <c r="B14" s="521">
        <f t="shared" si="1"/>
        <v>8</v>
      </c>
      <c r="C14" s="490" t="str">
        <f t="shared" si="2"/>
        <v>Electroperú S.A.</v>
      </c>
      <c r="D14" s="796"/>
      <c r="E14" s="797">
        <f t="shared" si="3"/>
        <v>6135.6517760000006</v>
      </c>
      <c r="F14" s="798">
        <f>+E14</f>
        <v>6135.6517760000006</v>
      </c>
      <c r="G14" s="1054"/>
      <c r="K14" s="1918"/>
      <c r="L14" s="1934"/>
      <c r="M14" s="1931" t="s">
        <v>266</v>
      </c>
      <c r="N14" s="1932"/>
      <c r="O14" s="1933">
        <v>6135.6517760000006</v>
      </c>
      <c r="P14" s="1933">
        <v>6135.6517760000006</v>
      </c>
      <c r="Q14" s="1912" t="s">
        <v>238</v>
      </c>
      <c r="R14" s="1912">
        <v>4315.8088688000062</v>
      </c>
      <c r="T14" s="1886" t="s">
        <v>292</v>
      </c>
    </row>
    <row r="15" spans="1:20" ht="18.75" customHeight="1">
      <c r="A15" s="491"/>
      <c r="B15" s="521">
        <f t="shared" si="1"/>
        <v>9</v>
      </c>
      <c r="C15" s="490" t="str">
        <f t="shared" si="2"/>
        <v>Empresa de Generación Eléctrica de Arequipa S.A.</v>
      </c>
      <c r="D15" s="796"/>
      <c r="E15" s="797">
        <f t="shared" si="3"/>
        <v>48.362742900000029</v>
      </c>
      <c r="F15" s="798">
        <f>+E15</f>
        <v>48.362742900000029</v>
      </c>
      <c r="G15" s="1054"/>
      <c r="K15" s="1918"/>
      <c r="L15" s="1934"/>
      <c r="M15" s="1931" t="s">
        <v>331</v>
      </c>
      <c r="N15" s="1932"/>
      <c r="O15" s="1933">
        <v>48.362742900000029</v>
      </c>
      <c r="P15" s="1933">
        <v>48.362742900000029</v>
      </c>
      <c r="Q15" s="1912" t="s">
        <v>262</v>
      </c>
      <c r="R15" s="1912">
        <v>1822.2640946000297</v>
      </c>
    </row>
    <row r="16" spans="1:20" ht="18.75" customHeight="1">
      <c r="A16" s="491"/>
      <c r="B16" s="521">
        <f t="shared" si="1"/>
        <v>10</v>
      </c>
      <c r="C16" s="490" t="str">
        <f t="shared" si="2"/>
        <v>Empresa de Generación Eléctrica del Sur S.A.</v>
      </c>
      <c r="D16" s="796"/>
      <c r="E16" s="797">
        <f t="shared" si="3"/>
        <v>13.0800541</v>
      </c>
      <c r="F16" s="798">
        <f t="shared" si="0"/>
        <v>13.0800541</v>
      </c>
      <c r="G16" s="1054"/>
      <c r="K16" s="1918"/>
      <c r="L16" s="1934"/>
      <c r="M16" s="1931" t="s">
        <v>267</v>
      </c>
      <c r="N16" s="1932"/>
      <c r="O16" s="1933">
        <v>13.0800541</v>
      </c>
      <c r="P16" s="1933">
        <v>13.0800541</v>
      </c>
      <c r="Q16" s="1912" t="s">
        <v>16</v>
      </c>
      <c r="R16" s="1912">
        <v>1252.129800170005</v>
      </c>
    </row>
    <row r="17" spans="1:18" ht="18.75" customHeight="1">
      <c r="A17" s="491"/>
      <c r="B17" s="521">
        <v>11</v>
      </c>
      <c r="C17" s="490" t="str">
        <f t="shared" si="2"/>
        <v>Empresa de Generación Eléctrica Machupicchu S.A.</v>
      </c>
      <c r="D17" s="796"/>
      <c r="E17" s="797">
        <f t="shared" si="3"/>
        <v>279.91063610000009</v>
      </c>
      <c r="F17" s="798">
        <f t="shared" si="0"/>
        <v>279.91063610000009</v>
      </c>
      <c r="G17" s="1054"/>
      <c r="K17" s="1918"/>
      <c r="L17" s="1934"/>
      <c r="M17" s="1931" t="s">
        <v>332</v>
      </c>
      <c r="N17" s="1932"/>
      <c r="O17" s="1933">
        <v>279.91063610000009</v>
      </c>
      <c r="P17" s="1933">
        <v>279.91063610000009</v>
      </c>
      <c r="Q17" s="1912" t="s">
        <v>328</v>
      </c>
      <c r="R17" s="1912">
        <v>1063.4586972000011</v>
      </c>
    </row>
    <row r="18" spans="1:18" ht="18.75" customHeight="1">
      <c r="A18" s="491"/>
      <c r="B18" s="521">
        <v>12</v>
      </c>
      <c r="C18" s="490" t="str">
        <f t="shared" si="2"/>
        <v>Empresa de Generación Eléctrica San Gabán S.A.</v>
      </c>
      <c r="D18" s="796"/>
      <c r="E18" s="797">
        <f t="shared" si="3"/>
        <v>407.35316199999977</v>
      </c>
      <c r="F18" s="798">
        <f t="shared" si="0"/>
        <v>407.35316199999977</v>
      </c>
      <c r="G18" s="1054"/>
      <c r="K18" s="1918"/>
      <c r="L18" s="1934"/>
      <c r="M18" s="1931" t="s">
        <v>50</v>
      </c>
      <c r="N18" s="1932"/>
      <c r="O18" s="1933">
        <v>407.35316199999977</v>
      </c>
      <c r="P18" s="1933">
        <v>407.35316199999977</v>
      </c>
      <c r="Q18" s="1912" t="s">
        <v>329</v>
      </c>
      <c r="R18" s="1935">
        <v>1053.4193192000005</v>
      </c>
    </row>
    <row r="19" spans="1:18" ht="18.75" customHeight="1">
      <c r="A19" s="491"/>
      <c r="B19" s="521">
        <v>13</v>
      </c>
      <c r="C19" s="490" t="str">
        <f t="shared" si="2"/>
        <v>Empresa de Generación Huallaga S.A.</v>
      </c>
      <c r="D19" s="796"/>
      <c r="E19" s="797">
        <f t="shared" si="3"/>
        <v>108.75470669999999</v>
      </c>
      <c r="F19" s="798">
        <f t="shared" si="0"/>
        <v>108.75470669999999</v>
      </c>
      <c r="G19" s="1054"/>
      <c r="K19" s="1918"/>
      <c r="L19" s="1934"/>
      <c r="M19" s="1931" t="s">
        <v>366</v>
      </c>
      <c r="N19" s="1932"/>
      <c r="O19" s="1933">
        <v>108.75470669999999</v>
      </c>
      <c r="P19" s="1933">
        <v>108.75470669999999</v>
      </c>
      <c r="Q19" s="1912" t="s">
        <v>32</v>
      </c>
      <c r="R19" s="1912">
        <v>1037.6216738000062</v>
      </c>
    </row>
    <row r="20" spans="1:18" ht="18.75" customHeight="1">
      <c r="A20" s="491"/>
      <c r="B20" s="521">
        <f t="shared" ref="B20:B27" si="4">+B19+1</f>
        <v>14</v>
      </c>
      <c r="C20" s="490" t="str">
        <f t="shared" si="2"/>
        <v>Empresa de Generación Huanza S.A.</v>
      </c>
      <c r="D20" s="796"/>
      <c r="E20" s="797">
        <f t="shared" si="3"/>
        <v>521.14411979999988</v>
      </c>
      <c r="F20" s="798">
        <f t="shared" si="0"/>
        <v>521.14411979999988</v>
      </c>
      <c r="G20" s="1054"/>
      <c r="K20" s="1918"/>
      <c r="L20" s="1934"/>
      <c r="M20" s="1931" t="s">
        <v>51</v>
      </c>
      <c r="N20" s="1932"/>
      <c r="O20" s="1933">
        <v>521.14411979999988</v>
      </c>
      <c r="P20" s="1933">
        <v>521.14411979999988</v>
      </c>
      <c r="Q20" s="1912" t="s">
        <v>139</v>
      </c>
      <c r="R20" s="1912">
        <v>986.51447589999964</v>
      </c>
    </row>
    <row r="21" spans="1:18" ht="18.75" customHeight="1">
      <c r="A21" s="491"/>
      <c r="B21" s="521">
        <f t="shared" si="4"/>
        <v>15</v>
      </c>
      <c r="C21" s="490" t="str">
        <f t="shared" si="2"/>
        <v>Enel Generación Perú S.A.A.</v>
      </c>
      <c r="D21" s="796"/>
      <c r="E21" s="797">
        <f t="shared" si="3"/>
        <v>4315.8088688000062</v>
      </c>
      <c r="F21" s="798">
        <f t="shared" si="0"/>
        <v>4315.8088688000062</v>
      </c>
      <c r="G21" s="1054"/>
      <c r="K21" s="1918"/>
      <c r="L21" s="1934"/>
      <c r="M21" s="1931" t="s">
        <v>238</v>
      </c>
      <c r="N21" s="1932"/>
      <c r="O21" s="1933">
        <v>4315.8088688000062</v>
      </c>
      <c r="P21" s="1933">
        <v>4315.8088688000062</v>
      </c>
      <c r="Q21" s="1912" t="s">
        <v>4</v>
      </c>
      <c r="R21" s="1912">
        <v>940.08571349998624</v>
      </c>
    </row>
    <row r="22" spans="1:18" ht="18.75" customHeight="1">
      <c r="A22" s="491"/>
      <c r="B22" s="521">
        <f t="shared" si="4"/>
        <v>16</v>
      </c>
      <c r="C22" s="490" t="str">
        <f t="shared" si="2"/>
        <v>Enel Generación Piura S.A.</v>
      </c>
      <c r="D22" s="796"/>
      <c r="E22" s="797">
        <f t="shared" si="3"/>
        <v>15.765036700000001</v>
      </c>
      <c r="F22" s="798">
        <f t="shared" si="0"/>
        <v>15.765036700000001</v>
      </c>
      <c r="G22" s="1054"/>
      <c r="K22" s="1918"/>
      <c r="L22" s="1934"/>
      <c r="M22" s="1931" t="s">
        <v>239</v>
      </c>
      <c r="N22" s="1932"/>
      <c r="O22" s="1933">
        <v>15.765036700000001</v>
      </c>
      <c r="P22" s="1933">
        <v>15.765036700000001</v>
      </c>
      <c r="Q22" s="1912" t="s">
        <v>14</v>
      </c>
      <c r="R22" s="1935">
        <v>928.87475710000228</v>
      </c>
    </row>
    <row r="23" spans="1:18" ht="18.75" customHeight="1">
      <c r="A23" s="491"/>
      <c r="B23" s="521">
        <f t="shared" si="4"/>
        <v>17</v>
      </c>
      <c r="C23" s="490" t="str">
        <f t="shared" si="2"/>
        <v>Engie Energía Perú S.A.</v>
      </c>
      <c r="D23" s="796"/>
      <c r="E23" s="797">
        <f t="shared" si="3"/>
        <v>5148.2772881000074</v>
      </c>
      <c r="F23" s="798">
        <f t="shared" si="0"/>
        <v>5148.2772881000074</v>
      </c>
      <c r="G23" s="1054"/>
      <c r="K23" s="1918"/>
      <c r="L23" s="1934"/>
      <c r="M23" s="1931" t="s">
        <v>333</v>
      </c>
      <c r="N23" s="1932"/>
      <c r="O23" s="1933">
        <v>5148.2772881000074</v>
      </c>
      <c r="P23" s="1933">
        <v>5148.2772881000074</v>
      </c>
      <c r="Q23" s="1912" t="s">
        <v>174</v>
      </c>
      <c r="R23" s="1912">
        <v>832.03322910000372</v>
      </c>
    </row>
    <row r="24" spans="1:18" ht="18.75" customHeight="1">
      <c r="A24" s="491"/>
      <c r="B24" s="521">
        <f t="shared" si="4"/>
        <v>18</v>
      </c>
      <c r="C24" s="490" t="str">
        <f t="shared" si="2"/>
        <v>Fénix Power Perú S.A.</v>
      </c>
      <c r="D24" s="796"/>
      <c r="E24" s="797">
        <f t="shared" si="3"/>
        <v>309.95727520000042</v>
      </c>
      <c r="F24" s="798">
        <f t="shared" si="0"/>
        <v>309.95727520000042</v>
      </c>
      <c r="G24" s="1054"/>
      <c r="K24" s="1918"/>
      <c r="L24" s="1934"/>
      <c r="M24" s="1931" t="s">
        <v>240</v>
      </c>
      <c r="N24" s="1932"/>
      <c r="O24" s="1933">
        <v>309.95727520000042</v>
      </c>
      <c r="P24" s="1933">
        <v>309.95727520000042</v>
      </c>
      <c r="Q24" s="1912" t="s">
        <v>19</v>
      </c>
      <c r="R24" s="1912">
        <v>823.11604116999581</v>
      </c>
    </row>
    <row r="25" spans="1:18" ht="18.75" customHeight="1">
      <c r="A25" s="491"/>
      <c r="B25" s="521">
        <f t="shared" si="4"/>
        <v>19</v>
      </c>
      <c r="C25" s="490" t="str">
        <f t="shared" si="2"/>
        <v>Hidroeléctrica Huanchor S.A.C.</v>
      </c>
      <c r="D25" s="796"/>
      <c r="E25" s="797">
        <f t="shared" si="3"/>
        <v>139.25008999999994</v>
      </c>
      <c r="F25" s="798">
        <f t="shared" si="0"/>
        <v>139.25008999999994</v>
      </c>
      <c r="G25" s="1054"/>
      <c r="K25" s="1918"/>
      <c r="L25" s="1934"/>
      <c r="M25" s="1931" t="s">
        <v>52</v>
      </c>
      <c r="N25" s="1932"/>
      <c r="O25" s="1933">
        <v>139.25008999999994</v>
      </c>
      <c r="P25" s="1933">
        <v>139.25008999999994</v>
      </c>
      <c r="Q25" s="1912" t="s">
        <v>10</v>
      </c>
      <c r="R25" s="1912">
        <v>709.10489109996831</v>
      </c>
    </row>
    <row r="26" spans="1:18" ht="18.75" customHeight="1">
      <c r="A26" s="491"/>
      <c r="B26" s="521">
        <f t="shared" si="4"/>
        <v>20</v>
      </c>
      <c r="C26" s="490" t="str">
        <f t="shared" si="2"/>
        <v>Huaura Power Group S.A.</v>
      </c>
      <c r="D26" s="796"/>
      <c r="E26" s="797">
        <f t="shared" si="3"/>
        <v>16.176094600000003</v>
      </c>
      <c r="F26" s="798">
        <f t="shared" si="0"/>
        <v>16.176094600000003</v>
      </c>
      <c r="G26" s="1054"/>
      <c r="K26" s="1918"/>
      <c r="L26" s="1934"/>
      <c r="M26" s="1931" t="s">
        <v>295</v>
      </c>
      <c r="N26" s="1932"/>
      <c r="O26" s="1933">
        <v>16.176094600000003</v>
      </c>
      <c r="P26" s="1933">
        <v>16.176094600000003</v>
      </c>
      <c r="Q26" s="1912" t="s">
        <v>51</v>
      </c>
      <c r="R26" s="1912">
        <v>521.14411979999988</v>
      </c>
    </row>
    <row r="27" spans="1:18" ht="18.75" customHeight="1">
      <c r="A27" s="491"/>
      <c r="B27" s="521">
        <f t="shared" si="4"/>
        <v>21</v>
      </c>
      <c r="C27" s="490" t="str">
        <f t="shared" si="2"/>
        <v>Inland Energy S.A.C.</v>
      </c>
      <c r="D27" s="796"/>
      <c r="E27" s="797">
        <f t="shared" si="3"/>
        <v>305.08226249999996</v>
      </c>
      <c r="F27" s="798">
        <f t="shared" si="0"/>
        <v>305.08226249999996</v>
      </c>
      <c r="G27" s="1054"/>
      <c r="K27" s="1918"/>
      <c r="L27" s="1934"/>
      <c r="M27" s="1931" t="s">
        <v>296</v>
      </c>
      <c r="N27" s="1932"/>
      <c r="O27" s="1933">
        <v>305.08226249999996</v>
      </c>
      <c r="P27" s="1933">
        <v>305.08226249999996</v>
      </c>
      <c r="Q27" s="1912" t="s">
        <v>54</v>
      </c>
      <c r="R27" s="1912">
        <v>461.9996349999999</v>
      </c>
    </row>
    <row r="28" spans="1:18" ht="18.75" customHeight="1">
      <c r="A28" s="491"/>
      <c r="B28" s="521">
        <v>22</v>
      </c>
      <c r="C28" s="490" t="str">
        <f t="shared" si="2"/>
        <v>Kallpa Generación S.A.</v>
      </c>
      <c r="D28" s="796"/>
      <c r="E28" s="797">
        <f t="shared" si="3"/>
        <v>5201.4870840000058</v>
      </c>
      <c r="F28" s="798">
        <f t="shared" si="0"/>
        <v>5201.4870840000058</v>
      </c>
      <c r="G28" s="1054"/>
      <c r="K28" s="1918"/>
      <c r="L28" s="1934"/>
      <c r="M28" s="1931" t="s">
        <v>53</v>
      </c>
      <c r="N28" s="1932"/>
      <c r="O28" s="1933">
        <v>5201.4870840000058</v>
      </c>
      <c r="P28" s="1933">
        <v>5201.4870840000058</v>
      </c>
      <c r="Q28" s="1912" t="s">
        <v>50</v>
      </c>
      <c r="R28" s="1912">
        <v>407.35316199999977</v>
      </c>
    </row>
    <row r="29" spans="1:18" ht="18.75" customHeight="1">
      <c r="A29" s="491"/>
      <c r="B29" s="521">
        <v>23</v>
      </c>
      <c r="C29" s="490" t="str">
        <f t="shared" si="2"/>
        <v>La Virgen S.A.C.</v>
      </c>
      <c r="D29" s="796"/>
      <c r="E29" s="797">
        <f t="shared" si="3"/>
        <v>19.183445800000005</v>
      </c>
      <c r="F29" s="798">
        <f t="shared" si="0"/>
        <v>19.183445800000005</v>
      </c>
      <c r="G29" s="1054"/>
      <c r="K29" s="1918"/>
      <c r="L29" s="1934"/>
      <c r="M29" s="1931" t="s">
        <v>337</v>
      </c>
      <c r="N29" s="1932"/>
      <c r="O29" s="1933">
        <v>19.183445800000005</v>
      </c>
      <c r="P29" s="1933">
        <v>19.183445800000005</v>
      </c>
      <c r="Q29" s="1912" t="s">
        <v>268</v>
      </c>
      <c r="R29" s="1935">
        <v>405.43716789999985</v>
      </c>
    </row>
    <row r="30" spans="1:18" ht="18.75" customHeight="1">
      <c r="A30" s="491"/>
      <c r="B30" s="521">
        <v>24</v>
      </c>
      <c r="C30" s="490" t="str">
        <f t="shared" ref="C30:C35" si="5">+M30</f>
        <v>Orazul Energy Perú S.A.</v>
      </c>
      <c r="D30" s="796"/>
      <c r="E30" s="797">
        <f t="shared" si="3"/>
        <v>357.4214621000001</v>
      </c>
      <c r="F30" s="798">
        <f t="shared" ref="F30" si="6">+E30</f>
        <v>357.4214621000001</v>
      </c>
      <c r="G30" s="1054"/>
      <c r="K30" s="1918"/>
      <c r="L30" s="1934"/>
      <c r="M30" s="1931" t="s">
        <v>297</v>
      </c>
      <c r="N30" s="1932"/>
      <c r="O30" s="1933">
        <v>357.4214621000001</v>
      </c>
      <c r="P30" s="1933">
        <v>357.4214621000001</v>
      </c>
      <c r="Q30" s="1912" t="s">
        <v>234</v>
      </c>
      <c r="R30" s="1912">
        <v>401.69647949999995</v>
      </c>
    </row>
    <row r="31" spans="1:18" ht="18.75" customHeight="1">
      <c r="A31" s="491"/>
      <c r="B31" s="521">
        <v>25</v>
      </c>
      <c r="C31" s="490" t="str">
        <f t="shared" si="5"/>
        <v>SDF Energía S.A.C.</v>
      </c>
      <c r="D31" s="796"/>
      <c r="E31" s="797">
        <f t="shared" si="3"/>
        <v>107.06296769999999</v>
      </c>
      <c r="F31" s="798">
        <f>+E31</f>
        <v>107.06296769999999</v>
      </c>
      <c r="G31" s="1054"/>
      <c r="K31" s="1918"/>
      <c r="L31" s="1934"/>
      <c r="M31" s="1931" t="s">
        <v>241</v>
      </c>
      <c r="N31" s="1932"/>
      <c r="O31" s="1933">
        <v>107.06296769999999</v>
      </c>
      <c r="P31" s="1933">
        <v>107.06296769999999</v>
      </c>
      <c r="Q31" s="1912" t="s">
        <v>20</v>
      </c>
      <c r="R31" s="1912">
        <v>401.11432500999786</v>
      </c>
    </row>
    <row r="32" spans="1:18" ht="18.75" customHeight="1">
      <c r="A32" s="491"/>
      <c r="B32" s="521">
        <v>26</v>
      </c>
      <c r="C32" s="490" t="str">
        <f t="shared" si="5"/>
        <v>Shougang Generación Eléctrica S.A.A.</v>
      </c>
      <c r="D32" s="796"/>
      <c r="E32" s="797">
        <f t="shared" si="3"/>
        <v>461.9996349999999</v>
      </c>
      <c r="F32" s="798">
        <f>+E32</f>
        <v>461.9996349999999</v>
      </c>
      <c r="G32" s="1054"/>
      <c r="K32" s="1918"/>
      <c r="L32" s="1934"/>
      <c r="M32" s="1931" t="s">
        <v>54</v>
      </c>
      <c r="N32" s="1932"/>
      <c r="O32" s="1933">
        <v>461.9996349999999</v>
      </c>
      <c r="P32" s="1933">
        <v>461.9996349999999</v>
      </c>
      <c r="Q32" s="1912" t="s">
        <v>297</v>
      </c>
      <c r="R32" s="1935">
        <v>357.4214621000001</v>
      </c>
    </row>
    <row r="33" spans="1:18" ht="18.75" customHeight="1">
      <c r="A33" s="491"/>
      <c r="B33" s="521">
        <v>27</v>
      </c>
      <c r="C33" s="490" t="str">
        <f t="shared" si="5"/>
        <v>Statkraft Perú S.A.</v>
      </c>
      <c r="D33" s="796"/>
      <c r="E33" s="797">
        <f t="shared" si="3"/>
        <v>986.51447589999964</v>
      </c>
      <c r="F33" s="798">
        <f t="shared" ref="F33:F34" si="7">+E33</f>
        <v>986.51447589999964</v>
      </c>
      <c r="G33" s="1054"/>
      <c r="K33" s="1918"/>
      <c r="L33" s="1934"/>
      <c r="M33" s="1931" t="s">
        <v>139</v>
      </c>
      <c r="N33" s="1932"/>
      <c r="O33" s="1933">
        <v>986.51447589999964</v>
      </c>
      <c r="P33" s="1933">
        <v>986.51447589999964</v>
      </c>
      <c r="Q33" s="1912" t="s">
        <v>8</v>
      </c>
      <c r="R33" s="1912">
        <v>350.55168360000005</v>
      </c>
    </row>
    <row r="34" spans="1:18" ht="18.75" customHeight="1">
      <c r="A34" s="491"/>
      <c r="B34" s="521">
        <v>28</v>
      </c>
      <c r="C34" s="490" t="str">
        <f t="shared" si="5"/>
        <v>Termochilca S.A.</v>
      </c>
      <c r="D34" s="796"/>
      <c r="E34" s="797">
        <f t="shared" si="3"/>
        <v>405.43716789999985</v>
      </c>
      <c r="F34" s="798">
        <f t="shared" si="7"/>
        <v>405.43716789999985</v>
      </c>
      <c r="G34" s="1054"/>
      <c r="K34" s="1918"/>
      <c r="L34" s="1934"/>
      <c r="M34" s="1931" t="s">
        <v>268</v>
      </c>
      <c r="N34" s="1932"/>
      <c r="O34" s="1933">
        <v>405.43716789999985</v>
      </c>
      <c r="P34" s="1933">
        <v>405.43716789999985</v>
      </c>
      <c r="Q34" s="1912" t="s">
        <v>12</v>
      </c>
      <c r="R34" s="1912">
        <v>316.75070900000043</v>
      </c>
    </row>
    <row r="35" spans="1:18" ht="18.75" customHeight="1">
      <c r="A35" s="491"/>
      <c r="B35" s="521">
        <v>29</v>
      </c>
      <c r="C35" s="490" t="str">
        <f t="shared" si="5"/>
        <v>Termoselva S.R.L.</v>
      </c>
      <c r="D35" s="796"/>
      <c r="E35" s="797">
        <f t="shared" ref="E35" si="8">+O35</f>
        <v>20.782664</v>
      </c>
      <c r="F35" s="798">
        <f t="shared" ref="F35" si="9">+E35</f>
        <v>20.782664</v>
      </c>
      <c r="G35" s="1054"/>
      <c r="K35" s="1918"/>
      <c r="L35" s="1936"/>
      <c r="M35" s="1931" t="s">
        <v>242</v>
      </c>
      <c r="N35" s="1932"/>
      <c r="O35" s="1933">
        <v>20.782664</v>
      </c>
      <c r="P35" s="1933">
        <v>20.782664</v>
      </c>
      <c r="Q35" s="1912" t="s">
        <v>240</v>
      </c>
      <c r="R35" s="1912">
        <v>309.95727520000042</v>
      </c>
    </row>
    <row r="36" spans="1:18" ht="18.75" customHeight="1" thickBot="1">
      <c r="A36" s="491"/>
      <c r="B36" s="522"/>
      <c r="C36" s="523"/>
      <c r="D36" s="799"/>
      <c r="E36" s="800"/>
      <c r="F36" s="801"/>
      <c r="G36" s="1054"/>
      <c r="K36" s="1918"/>
      <c r="L36" s="1936"/>
      <c r="M36" s="1931" t="s">
        <v>48</v>
      </c>
      <c r="N36" s="1932"/>
      <c r="O36" s="1933">
        <v>27779.471380399937</v>
      </c>
      <c r="P36" s="1933">
        <v>27779.471380399937</v>
      </c>
      <c r="Q36" s="1912" t="s">
        <v>296</v>
      </c>
      <c r="R36" s="1912">
        <v>305.08226249999996</v>
      </c>
    </row>
    <row r="37" spans="1:18" ht="18.75" customHeight="1" thickTop="1" thickBot="1">
      <c r="A37" s="491"/>
      <c r="B37" s="1255" t="s">
        <v>55</v>
      </c>
      <c r="C37" s="1231"/>
      <c r="D37" s="802"/>
      <c r="E37" s="524">
        <f>SUM(E7:E35)</f>
        <v>27779.471380400024</v>
      </c>
      <c r="F37" s="525">
        <f>SUM(F7:F35)</f>
        <v>27779.471380400024</v>
      </c>
      <c r="G37" s="1054"/>
      <c r="K37" s="1918"/>
      <c r="L37" s="1934" t="s">
        <v>258</v>
      </c>
      <c r="M37" s="1937" t="s">
        <v>234</v>
      </c>
      <c r="N37" s="1933">
        <v>95.553686900000045</v>
      </c>
      <c r="O37" s="1933">
        <v>306.14279259999978</v>
      </c>
      <c r="P37" s="1933">
        <v>401.69647949999995</v>
      </c>
      <c r="Q37" s="1912" t="s">
        <v>332</v>
      </c>
      <c r="R37" s="1912">
        <v>279.91063610000009</v>
      </c>
    </row>
    <row r="38" spans="1:18" ht="18.75" customHeight="1">
      <c r="A38" s="491"/>
      <c r="B38" s="495"/>
      <c r="C38" s="496"/>
      <c r="D38" s="527"/>
      <c r="E38" s="528"/>
      <c r="F38" s="528"/>
      <c r="G38" s="1054"/>
      <c r="L38" s="1934"/>
      <c r="M38" s="1937" t="s">
        <v>259</v>
      </c>
      <c r="N38" s="1933">
        <v>3.4141605000000008</v>
      </c>
      <c r="O38" s="1932"/>
      <c r="P38" s="1933">
        <v>3.4141605000000008</v>
      </c>
      <c r="Q38" s="1912" t="s">
        <v>365</v>
      </c>
      <c r="R38" s="1912">
        <v>150.25150960000002</v>
      </c>
    </row>
    <row r="39" spans="1:18" ht="18.75" customHeight="1">
      <c r="A39" s="491"/>
      <c r="B39" s="495"/>
      <c r="C39" s="496"/>
      <c r="D39" s="527"/>
      <c r="E39" s="528"/>
      <c r="F39" s="528"/>
      <c r="G39" s="1054"/>
      <c r="L39" s="1934"/>
      <c r="M39" s="1937" t="s">
        <v>174</v>
      </c>
      <c r="N39" s="1933">
        <v>606.8623932000022</v>
      </c>
      <c r="O39" s="1933">
        <v>225.17083590000001</v>
      </c>
      <c r="P39" s="1933">
        <v>832.03322910000372</v>
      </c>
      <c r="Q39" s="1912" t="s">
        <v>52</v>
      </c>
      <c r="R39" s="1912">
        <v>139.25008999999994</v>
      </c>
    </row>
    <row r="40" spans="1:18" ht="18.75" customHeight="1">
      <c r="A40" s="491"/>
      <c r="B40" s="491"/>
      <c r="C40" s="491"/>
      <c r="D40" s="491"/>
      <c r="E40" s="491"/>
      <c r="F40" s="491"/>
      <c r="G40" s="1054"/>
      <c r="L40" s="1934"/>
      <c r="M40" s="1937" t="s">
        <v>4</v>
      </c>
      <c r="N40" s="1933">
        <v>827.88869940000541</v>
      </c>
      <c r="O40" s="1933">
        <v>112.19701409999989</v>
      </c>
      <c r="P40" s="1933">
        <v>940.08571349998624</v>
      </c>
      <c r="Q40" s="1912" t="s">
        <v>49</v>
      </c>
      <c r="R40" s="1912">
        <v>134.70515599999999</v>
      </c>
    </row>
    <row r="41" spans="1:18" ht="18.75" customHeight="1">
      <c r="A41" s="491"/>
      <c r="B41" s="540" t="s">
        <v>129</v>
      </c>
      <c r="C41" s="284" t="s">
        <v>130</v>
      </c>
      <c r="D41" s="491"/>
      <c r="E41" s="491"/>
      <c r="F41" s="491"/>
      <c r="G41" s="1054"/>
      <c r="L41" s="1934"/>
      <c r="M41" s="1937" t="s">
        <v>6</v>
      </c>
      <c r="N41" s="1933">
        <v>3.8152183000000019</v>
      </c>
      <c r="O41" s="1932"/>
      <c r="P41" s="1933">
        <v>3.8152183000000019</v>
      </c>
      <c r="Q41" s="1912" t="s">
        <v>366</v>
      </c>
      <c r="R41" s="1912">
        <v>108.75470669999999</v>
      </c>
    </row>
    <row r="42" spans="1:18" ht="18.75" customHeight="1" thickBot="1">
      <c r="A42" s="491"/>
      <c r="B42" s="529"/>
      <c r="C42" s="491"/>
      <c r="D42" s="491"/>
      <c r="E42" s="491"/>
      <c r="F42" s="491"/>
      <c r="G42" s="1054"/>
      <c r="L42" s="1934"/>
      <c r="M42" s="1937" t="s">
        <v>8</v>
      </c>
      <c r="N42" s="1933">
        <v>350.55168360000005</v>
      </c>
      <c r="O42" s="1932"/>
      <c r="P42" s="1933">
        <v>350.55168360000005</v>
      </c>
      <c r="Q42" s="1912" t="s">
        <v>241</v>
      </c>
      <c r="R42" s="1912">
        <v>107.06296769999999</v>
      </c>
    </row>
    <row r="43" spans="1:18" ht="18.75" customHeight="1">
      <c r="A43" s="491"/>
      <c r="B43" s="1726" t="s">
        <v>0</v>
      </c>
      <c r="C43" s="1537" t="s">
        <v>1</v>
      </c>
      <c r="D43" s="1722" t="s">
        <v>40</v>
      </c>
      <c r="E43" s="1723"/>
      <c r="F43" s="1724" t="s">
        <v>48</v>
      </c>
      <c r="G43" s="1054"/>
      <c r="L43" s="1934"/>
      <c r="M43" s="1937" t="s">
        <v>10</v>
      </c>
      <c r="N43" s="1933">
        <v>669.96984309999959</v>
      </c>
      <c r="O43" s="1933">
        <v>39.135047999999998</v>
      </c>
      <c r="P43" s="1933">
        <v>709.10489109996831</v>
      </c>
      <c r="Q43" s="1912" t="s">
        <v>331</v>
      </c>
      <c r="R43" s="1912">
        <v>48.362742900000029</v>
      </c>
    </row>
    <row r="44" spans="1:18" ht="18.75" customHeight="1" thickBot="1">
      <c r="A44" s="491"/>
      <c r="B44" s="1727"/>
      <c r="C44" s="1536"/>
      <c r="D44" s="1538" t="s">
        <v>42</v>
      </c>
      <c r="E44" s="1539" t="s">
        <v>43</v>
      </c>
      <c r="F44" s="1725"/>
      <c r="G44" s="1054"/>
      <c r="L44" s="1934"/>
      <c r="M44" s="1937" t="s">
        <v>12</v>
      </c>
      <c r="N44" s="1933">
        <v>307.53060900000031</v>
      </c>
      <c r="O44" s="1933">
        <v>9.2200999999999986</v>
      </c>
      <c r="P44" s="1933">
        <v>316.75070900000043</v>
      </c>
      <c r="Q44" s="1912" t="s">
        <v>327</v>
      </c>
      <c r="R44" s="1935">
        <v>44.143633400000006</v>
      </c>
    </row>
    <row r="45" spans="1:18" ht="18.75" customHeight="1">
      <c r="A45" s="491"/>
      <c r="B45" s="521">
        <v>1</v>
      </c>
      <c r="C45" s="491" t="str">
        <f>+M37</f>
        <v>Consorcio Eléctrico de Villacuri S.A.C.</v>
      </c>
      <c r="D45" s="803">
        <f>+N37</f>
        <v>95.553686900000045</v>
      </c>
      <c r="E45" s="804">
        <f>+O37</f>
        <v>306.14279259999978</v>
      </c>
      <c r="F45" s="798">
        <f t="shared" ref="F45:F67" si="10">SUM(D45:E45)</f>
        <v>401.69647949999984</v>
      </c>
      <c r="G45" s="1054"/>
      <c r="L45" s="1934"/>
      <c r="M45" s="1937" t="s">
        <v>14</v>
      </c>
      <c r="N45" s="1933">
        <v>923.46477189998279</v>
      </c>
      <c r="O45" s="1933">
        <v>5.4099851999999995</v>
      </c>
      <c r="P45" s="1933">
        <v>928.87475710000228</v>
      </c>
      <c r="Q45" s="1912" t="s">
        <v>24</v>
      </c>
      <c r="R45" s="1912">
        <v>31.49907560000004</v>
      </c>
    </row>
    <row r="46" spans="1:18" ht="18.75" customHeight="1">
      <c r="A46" s="491"/>
      <c r="B46" s="521">
        <v>2</v>
      </c>
      <c r="C46" s="491" t="str">
        <f t="shared" ref="C46:C67" si="11">+M38</f>
        <v>Egepsa S.A.</v>
      </c>
      <c r="D46" s="803">
        <f t="shared" ref="D46:E46" si="12">+N38</f>
        <v>3.4141605000000008</v>
      </c>
      <c r="E46" s="804">
        <f t="shared" si="12"/>
        <v>0</v>
      </c>
      <c r="F46" s="798">
        <f t="shared" si="10"/>
        <v>3.4141605000000008</v>
      </c>
      <c r="G46" s="1054"/>
      <c r="L46" s="1934"/>
      <c r="M46" s="1937" t="s">
        <v>16</v>
      </c>
      <c r="N46" s="1933">
        <v>927.06722246999504</v>
      </c>
      <c r="O46" s="1933">
        <v>325.06257770000002</v>
      </c>
      <c r="P46" s="1933">
        <v>1252.129800170005</v>
      </c>
      <c r="Q46" s="1912" t="s">
        <v>264</v>
      </c>
      <c r="R46" s="1912">
        <v>23.968109399999939</v>
      </c>
    </row>
    <row r="47" spans="1:18" ht="18.75" customHeight="1">
      <c r="A47" s="491"/>
      <c r="B47" s="521">
        <v>3</v>
      </c>
      <c r="C47" s="491" t="str">
        <f t="shared" si="11"/>
        <v>Electro Dunas S.A.A.</v>
      </c>
      <c r="D47" s="803">
        <f t="shared" ref="D47:E47" si="13">+N39</f>
        <v>606.8623932000022</v>
      </c>
      <c r="E47" s="804">
        <f t="shared" si="13"/>
        <v>225.17083590000001</v>
      </c>
      <c r="F47" s="798">
        <f t="shared" si="10"/>
        <v>832.03322910000225</v>
      </c>
      <c r="G47" s="1054"/>
      <c r="L47" s="1934"/>
      <c r="M47" s="1937" t="s">
        <v>19</v>
      </c>
      <c r="N47" s="1933">
        <v>702.40455917000156</v>
      </c>
      <c r="O47" s="1933">
        <v>120.71148200000002</v>
      </c>
      <c r="P47" s="1933">
        <v>823.11604116999581</v>
      </c>
      <c r="Q47" s="1912" t="s">
        <v>242</v>
      </c>
      <c r="R47" s="1912">
        <v>20.782664</v>
      </c>
    </row>
    <row r="48" spans="1:18" ht="18.75" customHeight="1">
      <c r="A48" s="491"/>
      <c r="B48" s="521">
        <v>4</v>
      </c>
      <c r="C48" s="491" t="str">
        <f t="shared" si="11"/>
        <v>Electro Oriente S.A.</v>
      </c>
      <c r="D48" s="803">
        <f t="shared" ref="D48:E48" si="14">+N40</f>
        <v>827.88869940000541</v>
      </c>
      <c r="E48" s="804">
        <f t="shared" si="14"/>
        <v>112.19701409999989</v>
      </c>
      <c r="F48" s="798">
        <f t="shared" si="10"/>
        <v>940.08571350000534</v>
      </c>
      <c r="G48" s="1054"/>
      <c r="L48" s="1934"/>
      <c r="M48" s="1937" t="s">
        <v>20</v>
      </c>
      <c r="N48" s="1933">
        <v>357.27834760999792</v>
      </c>
      <c r="O48" s="1933">
        <v>43.83597739999999</v>
      </c>
      <c r="P48" s="1933">
        <v>401.11432500999786</v>
      </c>
      <c r="Q48" s="1912" t="s">
        <v>337</v>
      </c>
      <c r="R48" s="1912">
        <v>19.183445800000005</v>
      </c>
    </row>
    <row r="49" spans="1:18" ht="18.75" customHeight="1">
      <c r="A49" s="491"/>
      <c r="B49" s="521">
        <v>5</v>
      </c>
      <c r="C49" s="491" t="str">
        <f t="shared" si="11"/>
        <v>Electro Pangoa S.A.</v>
      </c>
      <c r="D49" s="803">
        <f t="shared" ref="D49:E49" si="15">+N41</f>
        <v>3.8152183000000019</v>
      </c>
      <c r="E49" s="804">
        <f t="shared" si="15"/>
        <v>0</v>
      </c>
      <c r="F49" s="798">
        <f t="shared" si="10"/>
        <v>3.8152183000000019</v>
      </c>
      <c r="G49" s="1054"/>
      <c r="L49" s="1934"/>
      <c r="M49" s="1937" t="s">
        <v>325</v>
      </c>
      <c r="N49" s="1933">
        <v>2.0907889999999996</v>
      </c>
      <c r="O49" s="1932"/>
      <c r="P49" s="1933">
        <v>2.0907889999999996</v>
      </c>
      <c r="Q49" s="1912" t="s">
        <v>26</v>
      </c>
      <c r="R49" s="1912">
        <v>18.195108899999987</v>
      </c>
    </row>
    <row r="50" spans="1:18" ht="18.75" customHeight="1">
      <c r="A50" s="491"/>
      <c r="B50" s="521">
        <v>6</v>
      </c>
      <c r="C50" s="491" t="str">
        <f t="shared" si="11"/>
        <v>Electro Puno S.A.A.</v>
      </c>
      <c r="D50" s="803">
        <f t="shared" ref="D50:E50" si="16">+N42</f>
        <v>350.55168360000005</v>
      </c>
      <c r="E50" s="804">
        <f t="shared" si="16"/>
        <v>0</v>
      </c>
      <c r="F50" s="798">
        <f t="shared" si="10"/>
        <v>350.55168360000005</v>
      </c>
      <c r="G50" s="1054"/>
      <c r="L50" s="1934"/>
      <c r="M50" s="1937" t="s">
        <v>261</v>
      </c>
      <c r="N50" s="1933">
        <v>3.6854842000000061</v>
      </c>
      <c r="O50" s="1932"/>
      <c r="P50" s="1933">
        <v>3.6854842000000061</v>
      </c>
      <c r="Q50" s="1912" t="s">
        <v>295</v>
      </c>
      <c r="R50" s="1912">
        <v>16.176094600000003</v>
      </c>
    </row>
    <row r="51" spans="1:18" ht="18.75" customHeight="1">
      <c r="A51" s="491"/>
      <c r="B51" s="521">
        <v>7</v>
      </c>
      <c r="C51" s="491" t="str">
        <f t="shared" si="11"/>
        <v>Electro Sur Este S.A.A.</v>
      </c>
      <c r="D51" s="803">
        <f t="shared" ref="D51:E51" si="17">+N43</f>
        <v>669.96984309999959</v>
      </c>
      <c r="E51" s="804">
        <f t="shared" si="17"/>
        <v>39.135047999999998</v>
      </c>
      <c r="F51" s="798">
        <f t="shared" si="10"/>
        <v>709.10489109999958</v>
      </c>
      <c r="G51" s="1054"/>
      <c r="L51" s="1934"/>
      <c r="M51" s="1937" t="s">
        <v>22</v>
      </c>
      <c r="N51" s="1933">
        <v>15.194001070000036</v>
      </c>
      <c r="O51" s="1932"/>
      <c r="P51" s="1933">
        <v>15.194001070000036</v>
      </c>
      <c r="Q51" s="1912" t="s">
        <v>239</v>
      </c>
      <c r="R51" s="1912">
        <v>15.765036700000001</v>
      </c>
    </row>
    <row r="52" spans="1:18" ht="18.75" customHeight="1">
      <c r="A52" s="491"/>
      <c r="B52" s="521">
        <f>B51+1</f>
        <v>8</v>
      </c>
      <c r="C52" s="491" t="str">
        <f t="shared" si="11"/>
        <v>Electro Ucayali S.A.</v>
      </c>
      <c r="D52" s="803">
        <f t="shared" ref="D52:E52" si="18">+N44</f>
        <v>307.53060900000031</v>
      </c>
      <c r="E52" s="804">
        <f t="shared" si="18"/>
        <v>9.2200999999999986</v>
      </c>
      <c r="F52" s="798">
        <f t="shared" si="10"/>
        <v>316.75070900000031</v>
      </c>
      <c r="G52" s="1054"/>
      <c r="L52" s="1934"/>
      <c r="M52" s="1937" t="s">
        <v>24</v>
      </c>
      <c r="N52" s="1933">
        <v>28.809981999999867</v>
      </c>
      <c r="O52" s="1933">
        <v>2.6890936000000001</v>
      </c>
      <c r="P52" s="1933">
        <v>31.49907560000004</v>
      </c>
      <c r="Q52" s="1912" t="s">
        <v>22</v>
      </c>
      <c r="R52" s="1912">
        <v>15.194001070000036</v>
      </c>
    </row>
    <row r="53" spans="1:18" ht="18.75" customHeight="1">
      <c r="A53" s="491"/>
      <c r="B53" s="521">
        <f>B52+1</f>
        <v>9</v>
      </c>
      <c r="C53" s="491" t="str">
        <f t="shared" si="11"/>
        <v>Electrocentro S.A.</v>
      </c>
      <c r="D53" s="803">
        <f t="shared" ref="D53:E53" si="19">+N45</f>
        <v>923.46477189998279</v>
      </c>
      <c r="E53" s="804">
        <f t="shared" si="19"/>
        <v>5.4099851999999995</v>
      </c>
      <c r="F53" s="798">
        <f t="shared" si="10"/>
        <v>928.87475709998284</v>
      </c>
      <c r="G53" s="1054"/>
      <c r="L53" s="1934"/>
      <c r="M53" s="1937" t="s">
        <v>26</v>
      </c>
      <c r="N53" s="1933">
        <v>18.195108899999987</v>
      </c>
      <c r="O53" s="1932"/>
      <c r="P53" s="1933">
        <v>18.195108899999987</v>
      </c>
      <c r="Q53" s="1912" t="s">
        <v>30</v>
      </c>
      <c r="R53" s="1912">
        <v>13.290306499999991</v>
      </c>
    </row>
    <row r="54" spans="1:18" ht="18.75" customHeight="1">
      <c r="A54" s="491"/>
      <c r="B54" s="521">
        <f>B53+1</f>
        <v>10</v>
      </c>
      <c r="C54" s="491" t="str">
        <f t="shared" si="11"/>
        <v>Electronoroeste S.A.</v>
      </c>
      <c r="D54" s="803">
        <f t="shared" ref="D54:E54" si="20">+N46</f>
        <v>927.06722246999504</v>
      </c>
      <c r="E54" s="804">
        <f t="shared" si="20"/>
        <v>325.06257770000002</v>
      </c>
      <c r="F54" s="798">
        <f t="shared" si="10"/>
        <v>1252.1298001699952</v>
      </c>
      <c r="G54" s="1054"/>
      <c r="L54" s="1934"/>
      <c r="M54" s="1937" t="s">
        <v>235</v>
      </c>
      <c r="N54" s="1933">
        <v>4948.9513920999825</v>
      </c>
      <c r="O54" s="1933">
        <v>2010.5492231000044</v>
      </c>
      <c r="P54" s="1933">
        <v>6959.5006152000424</v>
      </c>
      <c r="Q54" s="1912" t="s">
        <v>267</v>
      </c>
      <c r="R54" s="1912">
        <v>13.0800541</v>
      </c>
    </row>
    <row r="55" spans="1:18" ht="18.75" customHeight="1">
      <c r="A55" s="491"/>
      <c r="B55" s="521">
        <f>B54+1</f>
        <v>11</v>
      </c>
      <c r="C55" s="491" t="str">
        <f t="shared" si="11"/>
        <v>Electronorte S.A.</v>
      </c>
      <c r="D55" s="803">
        <f t="shared" ref="D55:E55" si="21">+N47</f>
        <v>702.40455917000156</v>
      </c>
      <c r="E55" s="804">
        <f t="shared" si="21"/>
        <v>120.71148200000002</v>
      </c>
      <c r="F55" s="798">
        <f t="shared" si="10"/>
        <v>823.11604117000161</v>
      </c>
      <c r="G55" s="1054"/>
      <c r="L55" s="1934"/>
      <c r="M55" s="1937" t="s">
        <v>262</v>
      </c>
      <c r="N55" s="1933">
        <v>1457.041686199989</v>
      </c>
      <c r="O55" s="1933">
        <v>365.22240840000012</v>
      </c>
      <c r="P55" s="1933">
        <v>1822.2640946000297</v>
      </c>
      <c r="Q55" s="1912" t="s">
        <v>330</v>
      </c>
      <c r="R55" s="1912">
        <v>6.6420620999999995</v>
      </c>
    </row>
    <row r="56" spans="1:18" ht="18.75" customHeight="1">
      <c r="A56" s="491"/>
      <c r="B56" s="521">
        <f>B55+1</f>
        <v>12</v>
      </c>
      <c r="C56" s="491" t="str">
        <f t="shared" si="11"/>
        <v>Electrosur S.A.</v>
      </c>
      <c r="D56" s="803">
        <f t="shared" ref="D56:E56" si="22">+N48</f>
        <v>357.27834760999792</v>
      </c>
      <c r="E56" s="804">
        <f t="shared" si="22"/>
        <v>43.83597739999999</v>
      </c>
      <c r="F56" s="798">
        <f t="shared" si="10"/>
        <v>401.11432500999791</v>
      </c>
      <c r="G56" s="1054"/>
      <c r="L56" s="1934"/>
      <c r="M56" s="1937" t="s">
        <v>263</v>
      </c>
      <c r="N56" s="1933">
        <v>5485.7476312899717</v>
      </c>
      <c r="O56" s="1933">
        <v>277.87114989999969</v>
      </c>
      <c r="P56" s="1933">
        <v>5763.6187811899799</v>
      </c>
      <c r="Q56" s="1912" t="s">
        <v>6</v>
      </c>
      <c r="R56" s="1935">
        <v>3.8152183000000019</v>
      </c>
    </row>
    <row r="57" spans="1:18" ht="18.75" customHeight="1">
      <c r="A57" s="491"/>
      <c r="B57" s="521">
        <v>13</v>
      </c>
      <c r="C57" s="491" t="str">
        <f t="shared" si="11"/>
        <v>Empresa de Distribución y Comercialización de Electricidad San Ramón S.A.</v>
      </c>
      <c r="D57" s="803">
        <f t="shared" ref="D57:E57" si="23">+N49</f>
        <v>2.0907889999999996</v>
      </c>
      <c r="E57" s="804">
        <f t="shared" si="23"/>
        <v>0</v>
      </c>
      <c r="F57" s="798">
        <f t="shared" si="10"/>
        <v>2.0907889999999996</v>
      </c>
      <c r="G57" s="1054"/>
      <c r="L57" s="1934"/>
      <c r="M57" s="1937" t="s">
        <v>264</v>
      </c>
      <c r="N57" s="1933">
        <v>23.968109399999939</v>
      </c>
      <c r="O57" s="1932"/>
      <c r="P57" s="1933">
        <v>23.968109399999939</v>
      </c>
      <c r="Q57" s="1912" t="s">
        <v>261</v>
      </c>
      <c r="R57" s="1912">
        <v>3.6854842000000061</v>
      </c>
    </row>
    <row r="58" spans="1:18" ht="18.75" customHeight="1">
      <c r="A58" s="491"/>
      <c r="B58" s="521">
        <v>14</v>
      </c>
      <c r="C58" s="491" t="str">
        <f t="shared" si="11"/>
        <v>Empresa de Interés Local Hidroeléctrica S.A. de Chacas</v>
      </c>
      <c r="D58" s="803">
        <f t="shared" ref="D58:E58" si="24">+N50</f>
        <v>3.6854842000000061</v>
      </c>
      <c r="E58" s="804">
        <f t="shared" si="24"/>
        <v>0</v>
      </c>
      <c r="F58" s="798">
        <f t="shared" si="10"/>
        <v>3.6854842000000061</v>
      </c>
      <c r="G58" s="1054"/>
      <c r="L58" s="1934"/>
      <c r="M58" s="1937" t="s">
        <v>30</v>
      </c>
      <c r="N58" s="1933">
        <v>12.886438499999969</v>
      </c>
      <c r="O58" s="1933">
        <v>0.403868</v>
      </c>
      <c r="P58" s="1933">
        <v>13.290306499999991</v>
      </c>
      <c r="Q58" s="1912" t="s">
        <v>259</v>
      </c>
      <c r="R58" s="1912">
        <v>3.4141605000000008</v>
      </c>
    </row>
    <row r="59" spans="1:18" ht="18.75" customHeight="1">
      <c r="A59" s="491"/>
      <c r="B59" s="521">
        <v>15</v>
      </c>
      <c r="C59" s="491" t="str">
        <f t="shared" si="11"/>
        <v>Empresa de Servicios Eléctricos Municipales de Paramonga S.A.</v>
      </c>
      <c r="D59" s="803">
        <f t="shared" ref="D59:E59" si="25">+N51</f>
        <v>15.194001070000036</v>
      </c>
      <c r="E59" s="804">
        <f t="shared" si="25"/>
        <v>0</v>
      </c>
      <c r="F59" s="798">
        <f t="shared" si="10"/>
        <v>15.194001070000036</v>
      </c>
      <c r="G59" s="1054"/>
      <c r="L59" s="1936"/>
      <c r="M59" s="1937" t="s">
        <v>32</v>
      </c>
      <c r="N59" s="1933">
        <v>865.84630309999591</v>
      </c>
      <c r="O59" s="1933">
        <v>171.7753707</v>
      </c>
      <c r="P59" s="1933">
        <v>1037.6216738000062</v>
      </c>
      <c r="Q59" s="1912" t="s">
        <v>326</v>
      </c>
      <c r="R59" s="1912">
        <v>2.3879869999999999</v>
      </c>
    </row>
    <row r="60" spans="1:18" ht="18.75" customHeight="1">
      <c r="A60" s="491"/>
      <c r="B60" s="521">
        <f t="shared" ref="B60:B67" si="26">B59+1</f>
        <v>16</v>
      </c>
      <c r="C60" s="491" t="str">
        <f t="shared" si="11"/>
        <v>Empresa Municipal de Servicio Eléctrico de Tocache S.A.</v>
      </c>
      <c r="D60" s="803">
        <f t="shared" ref="D60:E60" si="27">+N52</f>
        <v>28.809981999999867</v>
      </c>
      <c r="E60" s="804">
        <f t="shared" si="27"/>
        <v>2.6890936000000001</v>
      </c>
      <c r="F60" s="805">
        <f t="shared" si="10"/>
        <v>31.499075599999866</v>
      </c>
      <c r="G60" s="1054"/>
      <c r="L60" s="1936"/>
      <c r="M60" s="1937" t="s">
        <v>48</v>
      </c>
      <c r="N60" s="1933">
        <v>18638.218120910526</v>
      </c>
      <c r="O60" s="1933">
        <v>4015.3969266000108</v>
      </c>
      <c r="P60" s="1933">
        <v>22653.615047509782</v>
      </c>
      <c r="Q60" s="1912" t="s">
        <v>325</v>
      </c>
      <c r="R60" s="1912">
        <v>2.0907889999999996</v>
      </c>
    </row>
    <row r="61" spans="1:18" ht="18.75" customHeight="1">
      <c r="A61" s="491"/>
      <c r="B61" s="521">
        <f t="shared" si="26"/>
        <v>17</v>
      </c>
      <c r="C61" s="491" t="str">
        <f t="shared" si="11"/>
        <v>Empresa Municipal de Servicios Eléctricos Utcubamba S.A.C.</v>
      </c>
      <c r="D61" s="803">
        <f t="shared" ref="D61:E61" si="28">+N53</f>
        <v>18.195108899999987</v>
      </c>
      <c r="E61" s="804">
        <f t="shared" si="28"/>
        <v>0</v>
      </c>
      <c r="F61" s="798">
        <f t="shared" si="10"/>
        <v>18.195108899999987</v>
      </c>
      <c r="G61" s="1054"/>
      <c r="L61" s="1934" t="s">
        <v>48</v>
      </c>
      <c r="M61" s="1938" t="s">
        <v>326</v>
      </c>
      <c r="N61" s="1932"/>
      <c r="O61" s="1933">
        <v>2.3879869999999999</v>
      </c>
      <c r="P61" s="1933">
        <v>2.3879869999999999</v>
      </c>
      <c r="Q61" s="1912"/>
      <c r="R61" s="1935"/>
    </row>
    <row r="62" spans="1:18" ht="18.75" customHeight="1">
      <c r="A62" s="491"/>
      <c r="B62" s="521">
        <f t="shared" si="26"/>
        <v>18</v>
      </c>
      <c r="C62" s="491" t="str">
        <f t="shared" si="11"/>
        <v>Enel Distribución Perú S.A.A.</v>
      </c>
      <c r="D62" s="803">
        <f t="shared" ref="D62:E62" si="29">+N54</f>
        <v>4948.9513920999825</v>
      </c>
      <c r="E62" s="804">
        <f t="shared" si="29"/>
        <v>2010.5492231000044</v>
      </c>
      <c r="F62" s="798">
        <f t="shared" si="10"/>
        <v>6959.5006151999869</v>
      </c>
      <c r="G62" s="1054"/>
      <c r="L62" s="1934"/>
      <c r="M62" s="1938" t="s">
        <v>327</v>
      </c>
      <c r="N62" s="1932"/>
      <c r="O62" s="1933">
        <v>44.143633400000006</v>
      </c>
      <c r="P62" s="1933">
        <v>44.143633400000006</v>
      </c>
      <c r="Q62" s="1912"/>
      <c r="R62" s="1935"/>
    </row>
    <row r="63" spans="1:18" ht="18.75" customHeight="1">
      <c r="A63" s="491"/>
      <c r="B63" s="521">
        <f t="shared" si="26"/>
        <v>19</v>
      </c>
      <c r="C63" s="491" t="str">
        <f t="shared" si="11"/>
        <v>Hidrandina S.A.</v>
      </c>
      <c r="D63" s="803">
        <f t="shared" ref="D63:E63" si="30">+N55</f>
        <v>1457.041686199989</v>
      </c>
      <c r="E63" s="804">
        <f t="shared" si="30"/>
        <v>365.22240840000012</v>
      </c>
      <c r="F63" s="798">
        <f t="shared" si="10"/>
        <v>1822.2640945999892</v>
      </c>
      <c r="G63" s="1054"/>
      <c r="L63" s="1934"/>
      <c r="M63" s="1938" t="s">
        <v>328</v>
      </c>
      <c r="N63" s="1932"/>
      <c r="O63" s="1933">
        <v>1063.4586972000011</v>
      </c>
      <c r="P63" s="1933">
        <v>1063.4586972000011</v>
      </c>
      <c r="Q63" s="1912"/>
      <c r="R63" s="1935"/>
    </row>
    <row r="64" spans="1:18" ht="18.75" customHeight="1">
      <c r="A64" s="491"/>
      <c r="B64" s="521">
        <f t="shared" si="26"/>
        <v>20</v>
      </c>
      <c r="C64" s="491" t="str">
        <f t="shared" si="11"/>
        <v>Luz del Sur S.A.</v>
      </c>
      <c r="D64" s="803">
        <f t="shared" ref="D64:E64" si="31">+N56</f>
        <v>5485.7476312899717</v>
      </c>
      <c r="E64" s="804">
        <f t="shared" si="31"/>
        <v>277.87114989999969</v>
      </c>
      <c r="F64" s="798">
        <f t="shared" si="10"/>
        <v>5763.6187811899717</v>
      </c>
      <c r="G64" s="1054"/>
      <c r="L64" s="1934"/>
      <c r="M64" s="1938" t="s">
        <v>49</v>
      </c>
      <c r="N64" s="1932"/>
      <c r="O64" s="1933">
        <v>134.70515599999999</v>
      </c>
      <c r="P64" s="1933">
        <v>134.70515599999999</v>
      </c>
      <c r="Q64" s="1912"/>
      <c r="R64" s="1935"/>
    </row>
    <row r="65" spans="1:18" ht="18.75" customHeight="1">
      <c r="A65" s="491"/>
      <c r="B65" s="521">
        <f t="shared" si="26"/>
        <v>21</v>
      </c>
      <c r="C65" s="491" t="str">
        <f t="shared" si="11"/>
        <v>Proyecto Especial Chavimochic</v>
      </c>
      <c r="D65" s="803">
        <f t="shared" ref="D65:E65" si="32">+N57</f>
        <v>23.968109399999939</v>
      </c>
      <c r="E65" s="804">
        <f t="shared" si="32"/>
        <v>0</v>
      </c>
      <c r="F65" s="798">
        <f t="shared" si="10"/>
        <v>23.968109399999939</v>
      </c>
      <c r="G65" s="1054"/>
      <c r="L65" s="1934"/>
      <c r="M65" s="1938" t="s">
        <v>365</v>
      </c>
      <c r="N65" s="1932"/>
      <c r="O65" s="1933">
        <v>150.25150960000002</v>
      </c>
      <c r="P65" s="1933">
        <v>150.25150960000002</v>
      </c>
      <c r="Q65" s="1912"/>
      <c r="R65" s="1935"/>
    </row>
    <row r="66" spans="1:18" ht="18.75" customHeight="1">
      <c r="A66" s="491"/>
      <c r="B66" s="521">
        <f t="shared" si="26"/>
        <v>22</v>
      </c>
      <c r="C66" s="491" t="str">
        <f t="shared" si="11"/>
        <v>Servicios Eléctricos Rioja S.A.</v>
      </c>
      <c r="D66" s="803">
        <f t="shared" ref="D66:E66" si="33">+N58</f>
        <v>12.886438499999969</v>
      </c>
      <c r="E66" s="804">
        <f t="shared" si="33"/>
        <v>0.403868</v>
      </c>
      <c r="F66" s="798">
        <f t="shared" si="10"/>
        <v>13.290306499999968</v>
      </c>
      <c r="G66" s="1054"/>
      <c r="L66" s="1934"/>
      <c r="M66" s="1938" t="s">
        <v>329</v>
      </c>
      <c r="N66" s="1932"/>
      <c r="O66" s="1933">
        <v>1053.4193192000005</v>
      </c>
      <c r="P66" s="1933">
        <v>1053.4193192000005</v>
      </c>
      <c r="Q66" s="1912"/>
      <c r="R66" s="1935"/>
    </row>
    <row r="67" spans="1:18" ht="18.75" customHeight="1">
      <c r="A67" s="491"/>
      <c r="B67" s="521">
        <f t="shared" si="26"/>
        <v>23</v>
      </c>
      <c r="C67" s="491" t="str">
        <f t="shared" si="11"/>
        <v>Sociedad Eléctrica del Sur Oeste S.A.</v>
      </c>
      <c r="D67" s="803">
        <f t="shared" ref="D67:E67" si="34">+N59</f>
        <v>865.84630309999591</v>
      </c>
      <c r="E67" s="804">
        <f t="shared" si="34"/>
        <v>171.7753707</v>
      </c>
      <c r="F67" s="798">
        <f t="shared" si="10"/>
        <v>1037.621673799996</v>
      </c>
      <c r="G67" s="1054"/>
      <c r="L67" s="1934"/>
      <c r="M67" s="1938" t="s">
        <v>330</v>
      </c>
      <c r="N67" s="1932"/>
      <c r="O67" s="1933">
        <v>6.6420620999999995</v>
      </c>
      <c r="P67" s="1933">
        <v>6.6420620999999995</v>
      </c>
      <c r="Q67" s="1912"/>
      <c r="R67" s="1935"/>
    </row>
    <row r="68" spans="1:18" ht="18.75" customHeight="1" thickBot="1">
      <c r="A68" s="491"/>
      <c r="B68" s="531"/>
      <c r="C68" s="532"/>
      <c r="D68" s="806"/>
      <c r="E68" s="807"/>
      <c r="F68" s="808"/>
      <c r="G68" s="1054"/>
      <c r="L68" s="1934"/>
      <c r="M68" s="1938" t="s">
        <v>234</v>
      </c>
      <c r="N68" s="1933">
        <v>95.553686900000045</v>
      </c>
      <c r="O68" s="1933">
        <v>306.14279259999978</v>
      </c>
      <c r="P68" s="1933">
        <v>401.69647949999995</v>
      </c>
      <c r="Q68" s="1912"/>
      <c r="R68" s="1935"/>
    </row>
    <row r="69" spans="1:18" ht="18.75" customHeight="1" thickBot="1">
      <c r="A69" s="491"/>
      <c r="B69" s="1256" t="s">
        <v>57</v>
      </c>
      <c r="C69" s="1251"/>
      <c r="D69" s="809">
        <f>SUM(D45:D67)</f>
        <v>18638.218120909925</v>
      </c>
      <c r="E69" s="809">
        <f>SUM(E45:E67)</f>
        <v>4015.396926600004</v>
      </c>
      <c r="F69" s="282">
        <f>SUM(F45:F67)</f>
        <v>22653.615047509931</v>
      </c>
      <c r="G69" s="1054"/>
      <c r="L69" s="1934"/>
      <c r="M69" s="1938" t="s">
        <v>259</v>
      </c>
      <c r="N69" s="1933">
        <v>3.4141605000000008</v>
      </c>
      <c r="O69" s="1932"/>
      <c r="P69" s="1933">
        <v>3.4141605000000008</v>
      </c>
      <c r="Q69" s="1912"/>
      <c r="R69" s="1935"/>
    </row>
    <row r="70" spans="1:18" ht="18.75" customHeight="1">
      <c r="A70" s="491"/>
      <c r="B70" s="526"/>
      <c r="C70" s="526"/>
      <c r="D70" s="534"/>
      <c r="E70" s="534"/>
      <c r="F70" s="534"/>
      <c r="G70" s="1054"/>
      <c r="L70" s="1934"/>
      <c r="M70" s="1938" t="s">
        <v>174</v>
      </c>
      <c r="N70" s="1933">
        <v>606.8623932000022</v>
      </c>
      <c r="O70" s="1933">
        <v>225.17083590000001</v>
      </c>
      <c r="P70" s="1933">
        <v>832.03322910000372</v>
      </c>
      <c r="Q70" s="1912"/>
      <c r="R70" s="1935"/>
    </row>
    <row r="71" spans="1:18" ht="18.75" customHeight="1">
      <c r="A71" s="491"/>
      <c r="B71" s="284" t="s">
        <v>131</v>
      </c>
      <c r="C71" s="284"/>
      <c r="D71" s="284"/>
      <c r="E71" s="284"/>
      <c r="F71" s="284"/>
      <c r="G71" s="1054"/>
      <c r="L71" s="1934"/>
      <c r="M71" s="1938" t="s">
        <v>4</v>
      </c>
      <c r="N71" s="1933">
        <v>827.88869940000541</v>
      </c>
      <c r="O71" s="1933">
        <v>112.19701409999989</v>
      </c>
      <c r="P71" s="1933">
        <v>940.08571349998624</v>
      </c>
      <c r="Q71" s="1912"/>
      <c r="R71" s="1935"/>
    </row>
    <row r="72" spans="1:18" ht="18.75" customHeight="1" thickBot="1">
      <c r="A72" s="491"/>
      <c r="B72" s="283"/>
      <c r="C72" s="283"/>
      <c r="D72" s="283"/>
      <c r="E72" s="283"/>
      <c r="F72" s="283"/>
      <c r="G72" s="1054"/>
      <c r="L72" s="1934"/>
      <c r="M72" s="1938" t="s">
        <v>6</v>
      </c>
      <c r="N72" s="1933">
        <v>3.8152183000000019</v>
      </c>
      <c r="O72" s="1932"/>
      <c r="P72" s="1933">
        <v>3.8152183000000019</v>
      </c>
      <c r="Q72" s="1912"/>
      <c r="R72" s="1935"/>
    </row>
    <row r="73" spans="1:18" ht="18.75" customHeight="1" thickBot="1">
      <c r="A73" s="491"/>
      <c r="B73" s="535" t="s">
        <v>132</v>
      </c>
      <c r="C73" s="536" t="s">
        <v>48</v>
      </c>
      <c r="D73" s="537">
        <f>+D69</f>
        <v>18638.218120909925</v>
      </c>
      <c r="E73" s="538">
        <f>E37+E69</f>
        <v>31794.868307000026</v>
      </c>
      <c r="F73" s="282">
        <f>+D73+E73</f>
        <v>50433.086427909948</v>
      </c>
      <c r="G73" s="1054"/>
      <c r="L73" s="1934"/>
      <c r="M73" s="1938" t="s">
        <v>8</v>
      </c>
      <c r="N73" s="1933">
        <v>350.55168360000005</v>
      </c>
      <c r="O73" s="1932"/>
      <c r="P73" s="1933">
        <v>350.55168360000005</v>
      </c>
      <c r="Q73" s="1912"/>
      <c r="R73" s="1935"/>
    </row>
    <row r="74" spans="1:18" ht="18.75" customHeight="1">
      <c r="A74" s="491"/>
      <c r="B74" s="543"/>
      <c r="C74" s="1420"/>
      <c r="D74" s="528"/>
      <c r="E74" s="528"/>
      <c r="F74" s="528"/>
      <c r="G74" s="1054"/>
      <c r="L74" s="1934"/>
      <c r="M74" s="1938" t="s">
        <v>10</v>
      </c>
      <c r="N74" s="1933">
        <v>669.96984309999959</v>
      </c>
      <c r="O74" s="1933">
        <v>39.135047999999998</v>
      </c>
      <c r="P74" s="1933">
        <v>709.10489109996831</v>
      </c>
      <c r="Q74" s="1912"/>
      <c r="R74" s="1935"/>
    </row>
    <row r="75" spans="1:18" ht="18.75" customHeight="1">
      <c r="A75" s="491"/>
      <c r="B75" s="491"/>
      <c r="C75" s="491"/>
      <c r="D75" s="491"/>
      <c r="E75" s="491"/>
      <c r="F75" s="491"/>
      <c r="G75" s="1054"/>
      <c r="I75" s="1912"/>
      <c r="J75" s="1912"/>
      <c r="K75" s="1919" t="s">
        <v>84</v>
      </c>
      <c r="L75" s="1934"/>
      <c r="M75" s="1938" t="s">
        <v>12</v>
      </c>
      <c r="N75" s="1933">
        <v>307.53060900000031</v>
      </c>
      <c r="O75" s="1933">
        <v>9.2200999999999986</v>
      </c>
      <c r="P75" s="1933">
        <v>316.75070900000043</v>
      </c>
      <c r="Q75" s="1912"/>
      <c r="R75" s="1935"/>
    </row>
    <row r="76" spans="1:18" ht="18.75" customHeight="1">
      <c r="A76" s="491"/>
      <c r="B76" s="491"/>
      <c r="C76" s="491"/>
      <c r="D76" s="491"/>
      <c r="E76" s="491"/>
      <c r="F76" s="491"/>
      <c r="G76" s="1054"/>
      <c r="I76" s="1886" t="s">
        <v>291</v>
      </c>
      <c r="J76" s="1920">
        <v>6959.5006152000424</v>
      </c>
      <c r="K76" s="1313">
        <f>+$J76/$J$83</f>
        <v>0.13799473932946957</v>
      </c>
      <c r="L76" s="1934"/>
      <c r="M76" s="1938" t="s">
        <v>14</v>
      </c>
      <c r="N76" s="1933">
        <v>923.46477189998279</v>
      </c>
      <c r="O76" s="1933">
        <v>5.4099851999999995</v>
      </c>
      <c r="P76" s="1933">
        <v>928.87475710000228</v>
      </c>
      <c r="Q76" s="1912"/>
      <c r="R76" s="1935"/>
    </row>
    <row r="77" spans="1:18" ht="18.75" customHeight="1">
      <c r="A77" s="491"/>
      <c r="B77" s="491"/>
      <c r="C77" s="491"/>
      <c r="D77" s="491"/>
      <c r="E77" s="491"/>
      <c r="F77" s="539"/>
      <c r="G77" s="1054"/>
      <c r="I77" s="1886" t="s">
        <v>245</v>
      </c>
      <c r="J77" s="1920">
        <v>6135.6517760000006</v>
      </c>
      <c r="K77" s="1313">
        <f t="shared" ref="K77:K81" si="35">+$J77/$J$83</f>
        <v>0.12165925606735219</v>
      </c>
      <c r="L77" s="1934"/>
      <c r="M77" s="1938" t="s">
        <v>16</v>
      </c>
      <c r="N77" s="1933">
        <v>927.06722246999504</v>
      </c>
      <c r="O77" s="1933">
        <v>325.06257770000002</v>
      </c>
      <c r="P77" s="1933">
        <v>1252.129800170005</v>
      </c>
      <c r="Q77" s="1912"/>
      <c r="R77" s="1935"/>
    </row>
    <row r="78" spans="1:18" ht="18.75" customHeight="1">
      <c r="A78" s="491"/>
      <c r="B78" s="491"/>
      <c r="C78" s="491"/>
      <c r="D78" s="491"/>
      <c r="E78" s="491"/>
      <c r="F78" s="491"/>
      <c r="G78" s="1054"/>
      <c r="I78" s="1886" t="s">
        <v>334</v>
      </c>
      <c r="J78" s="1920">
        <v>5763.6187811899799</v>
      </c>
      <c r="K78" s="1313">
        <f t="shared" si="35"/>
        <v>0.11428249170172464</v>
      </c>
      <c r="L78" s="1934"/>
      <c r="M78" s="1938" t="s">
        <v>19</v>
      </c>
      <c r="N78" s="1933">
        <v>702.40455917000156</v>
      </c>
      <c r="O78" s="1933">
        <v>120.71148200000002</v>
      </c>
      <c r="P78" s="1933">
        <v>823.11604116999581</v>
      </c>
      <c r="Q78" s="1912"/>
      <c r="R78" s="1935"/>
    </row>
    <row r="79" spans="1:18" ht="18.75" customHeight="1">
      <c r="A79" s="491"/>
      <c r="B79" s="491"/>
      <c r="C79" s="491"/>
      <c r="D79" s="491"/>
      <c r="E79" s="491"/>
      <c r="F79" s="491"/>
      <c r="G79" s="1054"/>
      <c r="I79" s="1886" t="s">
        <v>133</v>
      </c>
      <c r="J79" s="1920">
        <v>5201.4870840000058</v>
      </c>
      <c r="K79" s="1313">
        <f t="shared" si="35"/>
        <v>0.10313640216002078</v>
      </c>
      <c r="L79" s="1934"/>
      <c r="M79" s="1938" t="s">
        <v>266</v>
      </c>
      <c r="N79" s="1932"/>
      <c r="O79" s="1933">
        <v>6135.6517760000006</v>
      </c>
      <c r="P79" s="1933">
        <v>6135.6517760000006</v>
      </c>
      <c r="Q79" s="1912"/>
      <c r="R79" s="1935"/>
    </row>
    <row r="80" spans="1:18" ht="18.75" customHeight="1">
      <c r="A80" s="491"/>
      <c r="B80" s="491"/>
      <c r="C80" s="491"/>
      <c r="D80" s="491"/>
      <c r="E80" s="491"/>
      <c r="F80" s="491"/>
      <c r="G80" s="1054"/>
      <c r="I80" s="1886" t="s">
        <v>244</v>
      </c>
      <c r="J80" s="1920">
        <v>5148.2772881000074</v>
      </c>
      <c r="K80" s="1313">
        <f t="shared" si="35"/>
        <v>0.10208134486195004</v>
      </c>
      <c r="L80" s="1934"/>
      <c r="M80" s="1938" t="s">
        <v>20</v>
      </c>
      <c r="N80" s="1933">
        <v>357.27834760999792</v>
      </c>
      <c r="O80" s="1933">
        <v>43.83597739999999</v>
      </c>
      <c r="P80" s="1933">
        <v>401.11432500999786</v>
      </c>
      <c r="Q80" s="1912"/>
      <c r="R80" s="1935"/>
    </row>
    <row r="81" spans="1:18" ht="18.75" customHeight="1">
      <c r="A81" s="491"/>
      <c r="B81" s="491"/>
      <c r="C81" s="491"/>
      <c r="D81" s="491"/>
      <c r="E81" s="491"/>
      <c r="F81" s="491"/>
      <c r="G81" s="1054"/>
      <c r="I81" s="1886" t="s">
        <v>292</v>
      </c>
      <c r="J81" s="1920">
        <v>4315.8088688000062</v>
      </c>
      <c r="K81" s="1313">
        <f t="shared" si="35"/>
        <v>8.5574950384389198E-2</v>
      </c>
      <c r="L81" s="1934"/>
      <c r="M81" s="1938" t="s">
        <v>325</v>
      </c>
      <c r="N81" s="1933">
        <v>2.0907889999999996</v>
      </c>
      <c r="O81" s="1932"/>
      <c r="P81" s="1933">
        <v>2.0907889999999996</v>
      </c>
      <c r="Q81" s="1912"/>
      <c r="R81" s="1935"/>
    </row>
    <row r="82" spans="1:18" ht="18.75" customHeight="1">
      <c r="A82" s="491"/>
      <c r="B82" s="491"/>
      <c r="C82" s="491"/>
      <c r="D82" s="491"/>
      <c r="E82" s="491"/>
      <c r="F82" s="491"/>
      <c r="G82" s="1054"/>
      <c r="I82" s="1921" t="s">
        <v>63</v>
      </c>
      <c r="J82" s="1920">
        <f>J83-SUM(J76:J81)</f>
        <v>16908.742014619907</v>
      </c>
      <c r="K82" s="1313">
        <f>+$J82/$J$83-0.001</f>
        <v>0.33427081549509363</v>
      </c>
      <c r="L82" s="1934"/>
      <c r="M82" s="1938" t="s">
        <v>331</v>
      </c>
      <c r="N82" s="1932"/>
      <c r="O82" s="1933">
        <v>48.362742900000029</v>
      </c>
      <c r="P82" s="1933">
        <v>48.362742900000029</v>
      </c>
      <c r="Q82" s="1912"/>
      <c r="R82" s="1935"/>
    </row>
    <row r="83" spans="1:18" ht="18.75" customHeight="1">
      <c r="A83" s="491"/>
      <c r="B83" s="491"/>
      <c r="C83" s="491"/>
      <c r="D83" s="491"/>
      <c r="E83" s="491"/>
      <c r="F83" s="491"/>
      <c r="G83" s="1054"/>
      <c r="I83" s="1921"/>
      <c r="J83" s="1920">
        <f>+F73</f>
        <v>50433.086427909948</v>
      </c>
      <c r="K83" s="1922">
        <f>SUM(K76:K82)</f>
        <v>0.99900000000000011</v>
      </c>
      <c r="L83" s="1934"/>
      <c r="M83" s="1938" t="s">
        <v>267</v>
      </c>
      <c r="N83" s="1932"/>
      <c r="O83" s="1933">
        <v>13.0800541</v>
      </c>
      <c r="P83" s="1933">
        <v>13.0800541</v>
      </c>
      <c r="Q83" s="1912"/>
      <c r="R83" s="1935"/>
    </row>
    <row r="84" spans="1:18" ht="18.75" customHeight="1">
      <c r="A84" s="491"/>
      <c r="B84" s="491"/>
      <c r="C84" s="491"/>
      <c r="D84" s="491"/>
      <c r="E84" s="491"/>
      <c r="F84" s="491"/>
      <c r="G84" s="1054"/>
      <c r="L84" s="1934"/>
      <c r="M84" s="1938" t="s">
        <v>332</v>
      </c>
      <c r="N84" s="1932"/>
      <c r="O84" s="1933">
        <v>279.91063610000009</v>
      </c>
      <c r="P84" s="1933">
        <v>279.91063610000009</v>
      </c>
      <c r="Q84" s="1912"/>
      <c r="R84" s="1935"/>
    </row>
    <row r="85" spans="1:18" ht="18.75" customHeight="1">
      <c r="A85" s="491"/>
      <c r="B85" s="491"/>
      <c r="C85" s="491"/>
      <c r="D85" s="491"/>
      <c r="E85" s="491"/>
      <c r="F85" s="491"/>
      <c r="G85" s="1054"/>
      <c r="L85" s="1934"/>
      <c r="M85" s="1938" t="s">
        <v>50</v>
      </c>
      <c r="N85" s="1932"/>
      <c r="O85" s="1933">
        <v>407.35316199999977</v>
      </c>
      <c r="P85" s="1933">
        <v>407.35316199999977</v>
      </c>
      <c r="Q85" s="1912"/>
      <c r="R85" s="1935"/>
    </row>
    <row r="86" spans="1:18" ht="18.75" customHeight="1">
      <c r="A86" s="491"/>
      <c r="B86" s="491"/>
      <c r="C86" s="491"/>
      <c r="D86" s="491"/>
      <c r="E86" s="491"/>
      <c r="F86" s="491"/>
      <c r="G86" s="1054"/>
      <c r="L86" s="1934"/>
      <c r="M86" s="1938" t="s">
        <v>366</v>
      </c>
      <c r="N86" s="1932"/>
      <c r="O86" s="1933">
        <v>108.75470669999999</v>
      </c>
      <c r="P86" s="1933">
        <v>108.75470669999999</v>
      </c>
      <c r="Q86" s="1912"/>
      <c r="R86" s="1935"/>
    </row>
    <row r="87" spans="1:18" ht="18.75" customHeight="1">
      <c r="A87" s="491"/>
      <c r="B87" s="491"/>
      <c r="C87" s="491"/>
      <c r="D87" s="491"/>
      <c r="E87" s="491"/>
      <c r="F87" s="491"/>
      <c r="G87" s="1054"/>
      <c r="L87" s="1934"/>
      <c r="M87" s="1938" t="s">
        <v>51</v>
      </c>
      <c r="N87" s="1932"/>
      <c r="O87" s="1933">
        <v>521.14411979999988</v>
      </c>
      <c r="P87" s="1933">
        <v>521.14411979999988</v>
      </c>
      <c r="Q87" s="1912"/>
      <c r="R87" s="1935"/>
    </row>
    <row r="88" spans="1:18" ht="18.75" customHeight="1">
      <c r="A88" s="491"/>
      <c r="B88" s="491"/>
      <c r="C88" s="491"/>
      <c r="D88" s="491"/>
      <c r="E88" s="491"/>
      <c r="F88" s="491"/>
      <c r="G88" s="1054"/>
      <c r="H88" s="1119"/>
      <c r="I88" s="1923"/>
      <c r="J88" s="1923"/>
      <c r="L88" s="1934"/>
      <c r="M88" s="1938" t="s">
        <v>261</v>
      </c>
      <c r="N88" s="1933">
        <v>3.6854842000000061</v>
      </c>
      <c r="O88" s="1932"/>
      <c r="P88" s="1933">
        <v>3.6854842000000061</v>
      </c>
      <c r="Q88" s="1912"/>
      <c r="R88" s="1935"/>
    </row>
    <row r="89" spans="1:18" ht="18.75" customHeight="1">
      <c r="A89" s="491"/>
      <c r="B89" s="491"/>
      <c r="C89" s="491"/>
      <c r="D89" s="491"/>
      <c r="E89" s="491"/>
      <c r="F89" s="491"/>
      <c r="G89" s="1054"/>
      <c r="L89" s="1934"/>
      <c r="M89" s="1938" t="s">
        <v>22</v>
      </c>
      <c r="N89" s="1933">
        <v>15.194001070000036</v>
      </c>
      <c r="O89" s="1932"/>
      <c r="P89" s="1933">
        <v>15.194001070000036</v>
      </c>
      <c r="Q89" s="1912"/>
      <c r="R89" s="1935"/>
    </row>
    <row r="90" spans="1:18" ht="18.75" customHeight="1">
      <c r="A90" s="491"/>
      <c r="B90" s="491"/>
      <c r="C90" s="491"/>
      <c r="D90" s="491"/>
      <c r="E90" s="491"/>
      <c r="F90" s="491"/>
      <c r="G90" s="1054"/>
      <c r="I90" s="1912"/>
      <c r="J90" s="1912"/>
      <c r="K90" s="1912"/>
      <c r="L90" s="1934"/>
      <c r="M90" s="1938" t="s">
        <v>24</v>
      </c>
      <c r="N90" s="1933">
        <v>28.809981999999867</v>
      </c>
      <c r="O90" s="1933">
        <v>2.6890936000000001</v>
      </c>
      <c r="P90" s="1933">
        <v>31.49907560000004</v>
      </c>
      <c r="Q90" s="1912"/>
      <c r="R90" s="1935"/>
    </row>
    <row r="91" spans="1:18" ht="18.75" customHeight="1">
      <c r="A91" s="491"/>
      <c r="B91" s="491"/>
      <c r="C91" s="491"/>
      <c r="D91" s="491"/>
      <c r="E91" s="491"/>
      <c r="F91" s="491"/>
      <c r="G91" s="1054"/>
      <c r="H91" s="1119"/>
      <c r="I91" s="1912"/>
      <c r="J91" s="1912"/>
      <c r="K91" s="1912"/>
      <c r="L91" s="1934"/>
      <c r="M91" s="1938" t="s">
        <v>26</v>
      </c>
      <c r="N91" s="1933">
        <v>18.195108899999987</v>
      </c>
      <c r="O91" s="1932"/>
      <c r="P91" s="1933">
        <v>18.195108899999987</v>
      </c>
      <c r="Q91" s="1912"/>
      <c r="R91" s="1935"/>
    </row>
    <row r="92" spans="1:18" ht="18.75" customHeight="1">
      <c r="A92" s="491"/>
      <c r="B92" s="491"/>
      <c r="C92" s="491"/>
      <c r="D92" s="491"/>
      <c r="E92" s="491"/>
      <c r="F92" s="491"/>
      <c r="G92" s="1054"/>
      <c r="H92" s="1119"/>
      <c r="I92" s="1912"/>
      <c r="J92" s="1912"/>
      <c r="K92" s="1912"/>
      <c r="L92" s="1934"/>
      <c r="M92" s="1938" t="s">
        <v>235</v>
      </c>
      <c r="N92" s="1933">
        <v>4948.9513920999825</v>
      </c>
      <c r="O92" s="1933">
        <v>2010.5492231000044</v>
      </c>
      <c r="P92" s="1933">
        <v>6959.5006152000424</v>
      </c>
      <c r="Q92" s="1912"/>
      <c r="R92" s="1935"/>
    </row>
    <row r="93" spans="1:18" ht="18.75" customHeight="1">
      <c r="A93" s="491"/>
      <c r="B93" s="491"/>
      <c r="C93" s="491"/>
      <c r="D93" s="491"/>
      <c r="E93" s="491"/>
      <c r="F93" s="491"/>
      <c r="G93" s="1054"/>
      <c r="H93" s="1119"/>
      <c r="I93" s="1912"/>
      <c r="J93" s="1912"/>
      <c r="K93" s="1912"/>
      <c r="L93" s="1934"/>
      <c r="M93" s="1938" t="s">
        <v>238</v>
      </c>
      <c r="N93" s="1932"/>
      <c r="O93" s="1933">
        <v>4315.8088688000062</v>
      </c>
      <c r="P93" s="1933">
        <v>4315.8088688000062</v>
      </c>
      <c r="Q93" s="1912"/>
      <c r="R93" s="1935"/>
    </row>
    <row r="94" spans="1:18" ht="18.75" customHeight="1">
      <c r="A94" s="491"/>
      <c r="B94" s="491"/>
      <c r="C94" s="491"/>
      <c r="D94" s="491"/>
      <c r="E94" s="491"/>
      <c r="F94" s="491"/>
      <c r="G94" s="1054"/>
      <c r="H94" s="1119"/>
      <c r="I94" s="1912"/>
      <c r="J94" s="1912"/>
      <c r="K94" s="1912"/>
      <c r="L94" s="1934"/>
      <c r="M94" s="1938" t="s">
        <v>239</v>
      </c>
      <c r="N94" s="1932"/>
      <c r="O94" s="1933">
        <v>15.765036700000001</v>
      </c>
      <c r="P94" s="1933">
        <v>15.765036700000001</v>
      </c>
      <c r="Q94" s="1912"/>
      <c r="R94" s="1935"/>
    </row>
    <row r="95" spans="1:18" ht="18.75" customHeight="1">
      <c r="A95" s="491"/>
      <c r="B95" s="491"/>
      <c r="C95" s="491"/>
      <c r="D95" s="491"/>
      <c r="E95" s="491"/>
      <c r="F95" s="491"/>
      <c r="G95" s="1054"/>
      <c r="H95" s="1119"/>
      <c r="I95" s="1912"/>
      <c r="J95" s="1912"/>
      <c r="K95" s="1912"/>
      <c r="L95" s="1934"/>
      <c r="M95" s="1938" t="s">
        <v>333</v>
      </c>
      <c r="N95" s="1932"/>
      <c r="O95" s="1933">
        <v>5148.2772881000074</v>
      </c>
      <c r="P95" s="1933">
        <v>5148.2772881000074</v>
      </c>
      <c r="Q95" s="1912"/>
      <c r="R95" s="1935"/>
    </row>
    <row r="96" spans="1:18" ht="18.75" customHeight="1">
      <c r="A96" s="491"/>
      <c r="B96" s="491"/>
      <c r="C96" s="491"/>
      <c r="D96" s="491"/>
      <c r="E96" s="491"/>
      <c r="F96" s="491"/>
      <c r="G96" s="1054"/>
      <c r="H96" s="1119"/>
      <c r="I96" s="1912"/>
      <c r="J96" s="1912"/>
      <c r="K96" s="1912"/>
      <c r="L96" s="1934"/>
      <c r="M96" s="1938" t="s">
        <v>240</v>
      </c>
      <c r="N96" s="1932"/>
      <c r="O96" s="1933">
        <v>309.95727520000042</v>
      </c>
      <c r="P96" s="1933">
        <v>309.95727520000042</v>
      </c>
      <c r="Q96" s="1912"/>
      <c r="R96" s="1935"/>
    </row>
    <row r="97" spans="1:18" ht="18.75" customHeight="1">
      <c r="A97" s="491"/>
      <c r="B97" s="491"/>
      <c r="C97" s="491"/>
      <c r="D97" s="491"/>
      <c r="E97" s="491"/>
      <c r="F97" s="491"/>
      <c r="G97" s="1054"/>
      <c r="H97" s="1119"/>
      <c r="I97" s="1912"/>
      <c r="J97" s="1912"/>
      <c r="K97" s="1912"/>
      <c r="L97" s="1934"/>
      <c r="M97" s="1938" t="s">
        <v>262</v>
      </c>
      <c r="N97" s="1933">
        <v>1457.041686199989</v>
      </c>
      <c r="O97" s="1933">
        <v>365.22240840000012</v>
      </c>
      <c r="P97" s="1933">
        <v>1822.2640946000297</v>
      </c>
      <c r="Q97" s="1912"/>
      <c r="R97" s="1935"/>
    </row>
    <row r="98" spans="1:18" ht="18.75" customHeight="1">
      <c r="B98" s="491"/>
      <c r="C98" s="491"/>
      <c r="D98" s="491"/>
      <c r="E98" s="491"/>
      <c r="F98" s="491"/>
      <c r="G98" s="1054"/>
      <c r="H98" s="1119"/>
      <c r="I98" s="1912"/>
      <c r="J98" s="1912"/>
      <c r="K98" s="1912"/>
      <c r="L98" s="1934"/>
      <c r="M98" s="1938" t="s">
        <v>52</v>
      </c>
      <c r="N98" s="1932"/>
      <c r="O98" s="1933">
        <v>139.25008999999994</v>
      </c>
      <c r="P98" s="1933">
        <v>139.25008999999994</v>
      </c>
      <c r="Q98" s="1912"/>
      <c r="R98" s="1935"/>
    </row>
    <row r="99" spans="1:18" ht="18.75" customHeight="1">
      <c r="B99" s="491"/>
      <c r="C99" s="491"/>
      <c r="D99" s="491"/>
      <c r="E99" s="491"/>
      <c r="F99" s="491"/>
      <c r="G99" s="1054"/>
      <c r="H99" s="1119"/>
      <c r="I99" s="1912"/>
      <c r="J99" s="1912"/>
      <c r="K99" s="1912"/>
      <c r="L99" s="1934"/>
      <c r="M99" s="1938" t="s">
        <v>295</v>
      </c>
      <c r="N99" s="1932"/>
      <c r="O99" s="1933">
        <v>16.176094600000003</v>
      </c>
      <c r="P99" s="1933">
        <v>16.176094600000003</v>
      </c>
      <c r="Q99" s="1912"/>
      <c r="R99" s="1935"/>
    </row>
    <row r="100" spans="1:18" ht="18.75" customHeight="1">
      <c r="B100" s="204"/>
      <c r="C100" s="204"/>
      <c r="D100" s="204"/>
      <c r="E100" s="204"/>
      <c r="F100" s="204"/>
      <c r="H100" s="1119"/>
      <c r="I100" s="1912"/>
      <c r="J100" s="1912"/>
      <c r="K100" s="1912"/>
      <c r="L100" s="1934"/>
      <c r="M100" s="1938" t="s">
        <v>296</v>
      </c>
      <c r="N100" s="1932"/>
      <c r="O100" s="1933">
        <v>305.08226249999996</v>
      </c>
      <c r="P100" s="1933">
        <v>305.08226249999996</v>
      </c>
      <c r="Q100" s="1912"/>
      <c r="R100" s="1935"/>
    </row>
    <row r="101" spans="1:18" ht="18.75" customHeight="1">
      <c r="B101" s="204"/>
      <c r="C101" s="204"/>
      <c r="D101" s="204"/>
      <c r="E101" s="204"/>
      <c r="F101" s="204"/>
      <c r="H101" s="1119"/>
      <c r="I101" s="1912"/>
      <c r="J101" s="1912"/>
      <c r="K101" s="1912"/>
      <c r="L101" s="1934"/>
      <c r="M101" s="1938" t="s">
        <v>53</v>
      </c>
      <c r="N101" s="1932"/>
      <c r="O101" s="1933">
        <v>5201.4870840000058</v>
      </c>
      <c r="P101" s="1933">
        <v>5201.4870840000058</v>
      </c>
      <c r="Q101" s="1912"/>
      <c r="R101" s="1935"/>
    </row>
    <row r="102" spans="1:18" ht="18.75" customHeight="1">
      <c r="H102" s="1119"/>
      <c r="I102" s="1912"/>
      <c r="J102" s="1912"/>
      <c r="K102" s="1912"/>
      <c r="L102" s="1934"/>
      <c r="M102" s="1938" t="s">
        <v>337</v>
      </c>
      <c r="N102" s="1932"/>
      <c r="O102" s="1933">
        <v>19.183445800000005</v>
      </c>
      <c r="P102" s="1933">
        <v>19.183445800000005</v>
      </c>
      <c r="Q102" s="1912"/>
      <c r="R102" s="1935"/>
    </row>
    <row r="103" spans="1:18" ht="18.75" customHeight="1">
      <c r="H103" s="1119"/>
      <c r="I103" s="1912"/>
      <c r="J103" s="1912"/>
      <c r="K103" s="1912"/>
      <c r="L103" s="1934"/>
      <c r="M103" s="1938" t="s">
        <v>263</v>
      </c>
      <c r="N103" s="1933">
        <v>5485.7476312899717</v>
      </c>
      <c r="O103" s="1933">
        <v>277.87114989999969</v>
      </c>
      <c r="P103" s="1933">
        <v>5763.6187811899799</v>
      </c>
      <c r="Q103" s="1912"/>
      <c r="R103" s="1935"/>
    </row>
    <row r="104" spans="1:18" ht="18.75" customHeight="1">
      <c r="H104" s="1119"/>
      <c r="I104" s="1912"/>
      <c r="J104" s="1912"/>
      <c r="K104" s="1912"/>
      <c r="L104" s="1934"/>
      <c r="M104" s="1938" t="s">
        <v>297</v>
      </c>
      <c r="N104" s="1932"/>
      <c r="O104" s="1933">
        <v>357.4214621000001</v>
      </c>
      <c r="P104" s="1933">
        <v>357.4214621000001</v>
      </c>
      <c r="Q104" s="1912"/>
    </row>
    <row r="105" spans="1:18" ht="18.75" customHeight="1">
      <c r="H105" s="1119"/>
      <c r="I105" s="1912"/>
      <c r="J105" s="1912"/>
      <c r="K105" s="1912"/>
      <c r="L105" s="1934"/>
      <c r="M105" s="1938" t="s">
        <v>264</v>
      </c>
      <c r="N105" s="1933">
        <v>23.968109399999939</v>
      </c>
      <c r="O105" s="1932"/>
      <c r="P105" s="1933">
        <v>23.968109399999939</v>
      </c>
    </row>
    <row r="106" spans="1:18" ht="18.75" customHeight="1">
      <c r="H106" s="1119"/>
      <c r="I106" s="1912"/>
      <c r="J106" s="1912"/>
      <c r="K106" s="1912"/>
      <c r="L106" s="1934"/>
      <c r="M106" s="1938" t="s">
        <v>241</v>
      </c>
      <c r="N106" s="1932"/>
      <c r="O106" s="1933">
        <v>107.06296769999999</v>
      </c>
      <c r="P106" s="1933">
        <v>107.06296769999999</v>
      </c>
    </row>
    <row r="107" spans="1:18" ht="45">
      <c r="H107" s="1119"/>
      <c r="I107" s="1912"/>
      <c r="J107" s="1912"/>
      <c r="K107" s="1912"/>
      <c r="L107" s="1934"/>
      <c r="M107" s="1938" t="s">
        <v>30</v>
      </c>
      <c r="N107" s="1933">
        <v>12.886438499999969</v>
      </c>
      <c r="O107" s="1933">
        <v>0.403868</v>
      </c>
      <c r="P107" s="1933">
        <v>13.290306499999991</v>
      </c>
    </row>
    <row r="108" spans="1:18" ht="60">
      <c r="H108" s="1119"/>
      <c r="I108" s="1912"/>
      <c r="J108" s="1912"/>
      <c r="K108" s="1912"/>
      <c r="L108" s="1934"/>
      <c r="M108" s="1938" t="s">
        <v>54</v>
      </c>
      <c r="N108" s="1932"/>
      <c r="O108" s="1933">
        <v>461.9996349999999</v>
      </c>
      <c r="P108" s="1933">
        <v>461.9996349999999</v>
      </c>
    </row>
    <row r="109" spans="1:18" ht="60">
      <c r="H109" s="1119"/>
      <c r="I109" s="1912"/>
      <c r="J109" s="1912"/>
      <c r="K109" s="1912"/>
      <c r="L109" s="1934"/>
      <c r="M109" s="1938" t="s">
        <v>32</v>
      </c>
      <c r="N109" s="1933">
        <v>865.84630309999591</v>
      </c>
      <c r="O109" s="1933">
        <v>171.7753707</v>
      </c>
      <c r="P109" s="1933">
        <v>1037.6216738000062</v>
      </c>
    </row>
    <row r="110" spans="1:18" ht="30">
      <c r="H110" s="1119"/>
      <c r="I110" s="1912"/>
      <c r="J110" s="1912"/>
      <c r="K110" s="1912"/>
      <c r="L110" s="1934"/>
      <c r="M110" s="1938" t="s">
        <v>139</v>
      </c>
      <c r="N110" s="1932"/>
      <c r="O110" s="1933">
        <v>986.51447589999964</v>
      </c>
      <c r="P110" s="1933">
        <v>986.51447589999964</v>
      </c>
    </row>
    <row r="111" spans="1:18" ht="30">
      <c r="H111" s="1119"/>
      <c r="I111" s="1912"/>
      <c r="J111" s="1912"/>
      <c r="K111" s="1912"/>
      <c r="L111" s="1934"/>
      <c r="M111" s="1938" t="s">
        <v>268</v>
      </c>
      <c r="N111" s="1932"/>
      <c r="O111" s="1933">
        <v>405.43716789999985</v>
      </c>
      <c r="P111" s="1933">
        <v>405.43716789999985</v>
      </c>
    </row>
    <row r="112" spans="1:18" ht="30">
      <c r="H112" s="1119"/>
      <c r="I112" s="1912"/>
      <c r="J112" s="1912"/>
      <c r="K112" s="1912"/>
      <c r="L112" s="1939"/>
      <c r="M112" s="1938" t="s">
        <v>242</v>
      </c>
      <c r="N112" s="1932"/>
      <c r="O112" s="1933">
        <v>20.782664</v>
      </c>
      <c r="P112" s="1933">
        <v>20.782664</v>
      </c>
    </row>
    <row r="113" spans="8:16" ht="15">
      <c r="H113" s="1119"/>
      <c r="I113" s="1912"/>
      <c r="J113" s="1912"/>
      <c r="K113" s="1912"/>
      <c r="L113" s="1912"/>
      <c r="M113" s="1938" t="s">
        <v>48</v>
      </c>
      <c r="N113" s="1933">
        <v>18638.218120910526</v>
      </c>
      <c r="O113" s="1933">
        <v>31794.868306999932</v>
      </c>
      <c r="P113" s="1933">
        <v>50433.086427910777</v>
      </c>
    </row>
    <row r="114" spans="8:16">
      <c r="H114" s="1119"/>
      <c r="I114" s="1912"/>
      <c r="J114" s="1912"/>
      <c r="K114" s="1912"/>
      <c r="L114" s="1912"/>
      <c r="M114" s="1912"/>
      <c r="N114" s="1940"/>
      <c r="O114" s="1941"/>
      <c r="P114" s="1941"/>
    </row>
    <row r="115" spans="8:16">
      <c r="H115" s="1119"/>
      <c r="I115" s="1912"/>
      <c r="J115" s="1912"/>
      <c r="K115" s="1912"/>
      <c r="L115" s="1912"/>
      <c r="M115" s="1912"/>
      <c r="N115" s="1912"/>
    </row>
    <row r="116" spans="8:16">
      <c r="I116" s="1912"/>
      <c r="J116" s="1912"/>
      <c r="K116" s="1912"/>
      <c r="L116" s="1912"/>
      <c r="M116" s="1912"/>
      <c r="N116" s="1912"/>
    </row>
    <row r="117" spans="8:16">
      <c r="H117" s="1119"/>
      <c r="I117" s="1912"/>
      <c r="J117" s="1912"/>
      <c r="K117" s="1912"/>
      <c r="L117" s="1912"/>
      <c r="M117" s="1912"/>
      <c r="N117" s="1912"/>
    </row>
    <row r="118" spans="8:16">
      <c r="H118" s="1119"/>
      <c r="I118" s="1912"/>
      <c r="J118" s="1912"/>
      <c r="K118" s="1912"/>
      <c r="L118" s="1912"/>
      <c r="M118" s="1912"/>
      <c r="N118" s="1912"/>
    </row>
    <row r="119" spans="8:16">
      <c r="H119" s="1119"/>
      <c r="I119" s="1912"/>
      <c r="J119" s="1912"/>
      <c r="K119" s="1912"/>
      <c r="L119" s="1912"/>
      <c r="M119" s="1912"/>
      <c r="N119" s="1912"/>
    </row>
    <row r="120" spans="8:16">
      <c r="H120" s="1119"/>
      <c r="I120" s="1912"/>
      <c r="J120" s="1912"/>
      <c r="K120" s="1912"/>
      <c r="L120" s="1912"/>
      <c r="M120" s="1912"/>
      <c r="N120" s="1912"/>
    </row>
    <row r="121" spans="8:16">
      <c r="H121" s="1119"/>
      <c r="I121" s="1912"/>
      <c r="J121" s="1912"/>
      <c r="K121" s="1912"/>
      <c r="L121" s="1912"/>
      <c r="M121" s="1912"/>
      <c r="N121" s="1912"/>
    </row>
    <row r="122" spans="8:16">
      <c r="H122" s="1119"/>
      <c r="I122" s="1912"/>
      <c r="J122" s="1912"/>
      <c r="K122" s="1912"/>
      <c r="L122" s="1912"/>
      <c r="M122" s="1912"/>
      <c r="N122" s="1912"/>
    </row>
    <row r="123" spans="8:16">
      <c r="H123" s="1119"/>
      <c r="I123" s="1912"/>
      <c r="J123" s="1912"/>
      <c r="K123" s="1912"/>
      <c r="L123" s="1912"/>
      <c r="M123" s="1912"/>
      <c r="N123" s="1912"/>
    </row>
    <row r="124" spans="8:16">
      <c r="H124" s="1119"/>
      <c r="I124" s="1912"/>
      <c r="J124" s="1912"/>
      <c r="K124" s="1912"/>
      <c r="L124" s="1912"/>
      <c r="M124" s="1912"/>
      <c r="N124" s="1912"/>
    </row>
    <row r="125" spans="8:16">
      <c r="H125" s="1119"/>
      <c r="I125" s="1912"/>
      <c r="J125" s="1912"/>
      <c r="K125" s="1912"/>
      <c r="L125" s="1912"/>
      <c r="M125" s="1912"/>
      <c r="N125" s="1912"/>
    </row>
    <row r="126" spans="8:16">
      <c r="H126" s="1119"/>
      <c r="I126" s="1912"/>
      <c r="J126" s="1912"/>
      <c r="K126" s="1912"/>
      <c r="L126" s="1912"/>
      <c r="M126" s="1912"/>
      <c r="N126" s="1912"/>
    </row>
    <row r="127" spans="8:16">
      <c r="H127" s="1119"/>
      <c r="I127" s="1912"/>
      <c r="J127" s="1912"/>
      <c r="K127" s="1912"/>
      <c r="L127" s="1912"/>
      <c r="M127" s="1912"/>
      <c r="N127" s="1912"/>
    </row>
    <row r="128" spans="8:16">
      <c r="H128" s="1119"/>
      <c r="I128" s="1912"/>
      <c r="J128" s="1912"/>
      <c r="K128" s="1912"/>
      <c r="L128" s="1912"/>
      <c r="M128" s="1912"/>
      <c r="N128" s="1912"/>
    </row>
    <row r="129" spans="8:14">
      <c r="H129" s="1119"/>
      <c r="I129" s="1912"/>
      <c r="J129" s="1912"/>
      <c r="K129" s="1912"/>
      <c r="L129" s="1912"/>
      <c r="M129" s="1912"/>
      <c r="N129" s="1912"/>
    </row>
    <row r="130" spans="8:14">
      <c r="H130" s="1119"/>
      <c r="I130" s="1912"/>
      <c r="J130" s="1912"/>
      <c r="K130" s="1912"/>
      <c r="L130" s="1912"/>
      <c r="M130" s="1912"/>
      <c r="N130" s="1912"/>
    </row>
    <row r="131" spans="8:14">
      <c r="H131" s="1119"/>
      <c r="I131" s="1912"/>
      <c r="J131" s="1912"/>
      <c r="K131" s="1912"/>
      <c r="L131" s="1912"/>
      <c r="M131" s="1912"/>
      <c r="N131" s="1912"/>
    </row>
    <row r="132" spans="8:14">
      <c r="H132" s="1119"/>
      <c r="I132" s="1912"/>
      <c r="J132" s="1912"/>
      <c r="K132" s="1912"/>
      <c r="L132" s="1912"/>
      <c r="M132" s="1912"/>
      <c r="N132" s="1912"/>
    </row>
    <row r="133" spans="8:14">
      <c r="H133" s="1119"/>
      <c r="I133" s="1912"/>
      <c r="J133" s="1912"/>
      <c r="K133" s="1912"/>
      <c r="L133" s="1912"/>
      <c r="M133" s="1912"/>
      <c r="N133" s="1912"/>
    </row>
    <row r="134" spans="8:14">
      <c r="H134" s="1119"/>
      <c r="I134" s="1912"/>
      <c r="J134" s="1912"/>
      <c r="K134" s="1912"/>
      <c r="L134" s="1912"/>
      <c r="M134" s="1912"/>
      <c r="N134" s="1912"/>
    </row>
    <row r="135" spans="8:14">
      <c r="H135" s="1119"/>
      <c r="I135" s="1912"/>
      <c r="J135" s="1912"/>
      <c r="K135" s="1912"/>
      <c r="L135" s="1912"/>
      <c r="M135" s="1912"/>
      <c r="N135" s="1912"/>
    </row>
    <row r="136" spans="8:14">
      <c r="H136" s="1119"/>
      <c r="I136" s="1912"/>
      <c r="J136" s="1912"/>
      <c r="K136" s="1912"/>
      <c r="L136" s="1912"/>
      <c r="M136" s="1912"/>
      <c r="N136" s="1912"/>
    </row>
    <row r="137" spans="8:14">
      <c r="H137" s="1119"/>
      <c r="I137" s="1912"/>
      <c r="J137" s="1912"/>
      <c r="K137" s="1912"/>
      <c r="L137" s="1912"/>
      <c r="M137" s="1912"/>
      <c r="N137" s="1912"/>
    </row>
    <row r="138" spans="8:14">
      <c r="H138" s="1119"/>
      <c r="I138" s="1912"/>
      <c r="J138" s="1912"/>
      <c r="K138" s="1912"/>
      <c r="L138" s="1912"/>
      <c r="M138" s="1912"/>
      <c r="N138" s="1912"/>
    </row>
    <row r="139" spans="8:14">
      <c r="H139" s="1119"/>
      <c r="I139" s="1912"/>
      <c r="J139" s="1912"/>
      <c r="K139" s="1912"/>
      <c r="L139" s="1912"/>
      <c r="M139" s="1912"/>
      <c r="N139" s="1912"/>
    </row>
    <row r="140" spans="8:14">
      <c r="H140" s="1119"/>
      <c r="I140" s="1912"/>
      <c r="J140" s="1912"/>
      <c r="K140" s="1912"/>
      <c r="L140" s="1912"/>
      <c r="M140" s="1912"/>
      <c r="N140" s="1912"/>
    </row>
    <row r="141" spans="8:14">
      <c r="H141" s="1119"/>
      <c r="I141" s="1912"/>
      <c r="J141" s="1912"/>
      <c r="K141" s="1912"/>
      <c r="L141" s="1912"/>
      <c r="M141" s="1912"/>
      <c r="N141" s="1912"/>
    </row>
    <row r="142" spans="8:14">
      <c r="H142" s="1119"/>
      <c r="I142" s="1912"/>
      <c r="J142" s="1912"/>
      <c r="K142" s="1912"/>
      <c r="L142" s="1912"/>
      <c r="M142" s="1912"/>
      <c r="N142" s="1912"/>
    </row>
    <row r="143" spans="8:14">
      <c r="H143" s="1119"/>
      <c r="I143" s="1912"/>
      <c r="J143" s="1912"/>
      <c r="K143" s="1912"/>
      <c r="L143" s="1912"/>
      <c r="M143" s="1912"/>
      <c r="N143" s="1912"/>
    </row>
    <row r="144" spans="8:14">
      <c r="I144" s="1912"/>
      <c r="J144" s="1912"/>
      <c r="K144" s="1912"/>
      <c r="L144" s="1912"/>
      <c r="M144" s="1912"/>
      <c r="N144" s="1912"/>
    </row>
  </sheetData>
  <sortState xmlns:xlrd2="http://schemas.microsoft.com/office/spreadsheetml/2017/richdata2" ref="Q7:R60">
    <sortCondition descending="1" ref="R7:R60"/>
  </sortState>
  <mergeCells count="14">
    <mergeCell ref="D43:E43"/>
    <mergeCell ref="F43:F44"/>
    <mergeCell ref="L1:P1"/>
    <mergeCell ref="L2:P2"/>
    <mergeCell ref="L3:M6"/>
    <mergeCell ref="N3:P3"/>
    <mergeCell ref="A1:E1"/>
    <mergeCell ref="B5:B6"/>
    <mergeCell ref="C5:C6"/>
    <mergeCell ref="D5:E5"/>
    <mergeCell ref="F5:F6"/>
    <mergeCell ref="N4:P4"/>
    <mergeCell ref="N5:P5"/>
    <mergeCell ref="B43:B44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57" orientation="portrait" r:id="rId1"/>
  <headerFooter alignWithMargins="0"/>
  <rowBreaks count="1" manualBreakCount="1">
    <brk id="74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BO112"/>
  <sheetViews>
    <sheetView view="pageBreakPreview" zoomScale="70" zoomScaleNormal="55" zoomScaleSheetLayoutView="70" workbookViewId="0">
      <selection activeCell="B74" sqref="B74"/>
    </sheetView>
  </sheetViews>
  <sheetFormatPr baseColWidth="10" defaultRowHeight="12.75"/>
  <cols>
    <col min="1" max="1" width="2.28515625" style="2" customWidth="1"/>
    <col min="2" max="2" width="6.5703125" customWidth="1"/>
    <col min="3" max="3" width="72.42578125" customWidth="1"/>
    <col min="4" max="4" width="13.28515625" bestFit="1" customWidth="1"/>
    <col min="5" max="6" width="12.42578125" bestFit="1" customWidth="1"/>
    <col min="7" max="9" width="12" bestFit="1" customWidth="1"/>
    <col min="10" max="11" width="12.42578125" bestFit="1" customWidth="1"/>
    <col min="12" max="12" width="13.140625" bestFit="1" customWidth="1"/>
    <col min="13" max="13" width="12.42578125" bestFit="1" customWidth="1"/>
    <col min="14" max="14" width="15.140625" bestFit="1" customWidth="1"/>
    <col min="15" max="15" width="14.140625" bestFit="1" customWidth="1"/>
    <col min="16" max="16" width="15" bestFit="1" customWidth="1"/>
    <col min="17" max="17" width="1" customWidth="1"/>
    <col min="18" max="18" width="16.85546875" style="1053" customWidth="1"/>
    <col min="19" max="19" width="15.140625" style="1053" customWidth="1"/>
    <col min="20" max="20" width="46.5703125" style="1053" customWidth="1"/>
    <col min="21" max="29" width="10" style="1053" customWidth="1"/>
    <col min="30" max="31" width="11.42578125" style="1053" customWidth="1"/>
    <col min="32" max="32" width="12.28515625" style="1053" customWidth="1"/>
    <col min="33" max="33" width="11.42578125" style="1053" customWidth="1"/>
    <col min="34" max="34" width="22.28515625" style="1053" bestFit="1" customWidth="1"/>
    <col min="35" max="36" width="11.42578125" style="1322"/>
    <col min="37" max="48" width="11.5703125" style="1334" bestFit="1" customWidth="1"/>
    <col min="49" max="49" width="12.7109375" style="1334" bestFit="1" customWidth="1"/>
    <col min="50" max="50" width="21.42578125" style="1322" bestFit="1" customWidth="1"/>
    <col min="51" max="52" width="11.42578125" style="1322"/>
    <col min="53" max="53" width="25.5703125" style="1322" bestFit="1" customWidth="1"/>
    <col min="54" max="54" width="32.42578125" style="1325" customWidth="1"/>
    <col min="55" max="67" width="11.42578125" style="1325"/>
  </cols>
  <sheetData>
    <row r="1" spans="1:67" ht="23.25">
      <c r="A1" s="38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I1" s="1742" t="s">
        <v>250</v>
      </c>
      <c r="AJ1" s="1742"/>
      <c r="AK1" s="1742"/>
      <c r="AL1" s="1742"/>
      <c r="AM1" s="1742"/>
      <c r="AN1" s="1742"/>
      <c r="AO1" s="1742"/>
      <c r="AP1" s="1742"/>
      <c r="AQ1" s="1742"/>
      <c r="AR1" s="1742"/>
      <c r="AS1" s="1742"/>
      <c r="AT1" s="1742"/>
      <c r="AU1" s="1742"/>
      <c r="AV1" s="1742"/>
      <c r="AW1" s="1742"/>
      <c r="AX1" s="1324"/>
    </row>
    <row r="2" spans="1:67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AI2" s="1743" t="s">
        <v>273</v>
      </c>
      <c r="AJ2" s="1743" t="s">
        <v>48</v>
      </c>
      <c r="AK2" s="1744"/>
      <c r="AL2" s="1744"/>
      <c r="AM2" s="1744"/>
      <c r="AN2" s="1744"/>
      <c r="AO2" s="1744"/>
      <c r="AP2" s="1744"/>
      <c r="AQ2" s="1744"/>
      <c r="AR2" s="1744"/>
      <c r="AS2" s="1744"/>
      <c r="AT2" s="1744"/>
      <c r="AU2" s="1744"/>
      <c r="AV2" s="1744"/>
      <c r="AW2" s="1744"/>
      <c r="AX2" s="1324"/>
    </row>
    <row r="3" spans="1:67" ht="18">
      <c r="B3" s="39" t="s">
        <v>135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2"/>
      <c r="AI3" s="1743" t="s">
        <v>253</v>
      </c>
      <c r="AJ3" s="1743" t="s">
        <v>48</v>
      </c>
      <c r="AK3" s="1744"/>
      <c r="AL3" s="1744"/>
      <c r="AM3" s="1744"/>
      <c r="AN3" s="1744"/>
      <c r="AO3" s="1744"/>
      <c r="AP3" s="1744"/>
      <c r="AQ3" s="1744"/>
      <c r="AR3" s="1744"/>
      <c r="AS3" s="1744"/>
      <c r="AT3" s="1744"/>
      <c r="AU3" s="1744"/>
      <c r="AV3" s="1744"/>
      <c r="AW3" s="1744"/>
      <c r="AX3" s="1324"/>
    </row>
    <row r="4" spans="1:67" ht="20.25" customHeight="1"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AI4" s="1745" t="s">
        <v>254</v>
      </c>
      <c r="AJ4" s="1745"/>
      <c r="AK4" s="1746" t="s">
        <v>255</v>
      </c>
      <c r="AL4" s="1746"/>
      <c r="AM4" s="1746"/>
      <c r="AN4" s="1746"/>
      <c r="AO4" s="1746"/>
      <c r="AP4" s="1746"/>
      <c r="AQ4" s="1746"/>
      <c r="AR4" s="1746"/>
      <c r="AS4" s="1746"/>
      <c r="AT4" s="1746"/>
      <c r="AU4" s="1746"/>
      <c r="AV4" s="1746"/>
      <c r="AW4" s="1746"/>
      <c r="AX4" s="1324"/>
    </row>
    <row r="5" spans="1:67" ht="18.75" customHeight="1">
      <c r="B5" s="12" t="s">
        <v>136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"/>
      <c r="AI5" s="1745"/>
      <c r="AJ5" s="1745"/>
      <c r="AK5" s="1746" t="s">
        <v>271</v>
      </c>
      <c r="AL5" s="1746"/>
      <c r="AM5" s="1746"/>
      <c r="AN5" s="1746"/>
      <c r="AO5" s="1746"/>
      <c r="AP5" s="1746"/>
      <c r="AQ5" s="1746"/>
      <c r="AR5" s="1746"/>
      <c r="AS5" s="1746"/>
      <c r="AT5" s="1746"/>
      <c r="AU5" s="1746"/>
      <c r="AV5" s="1746"/>
      <c r="AW5" s="1746"/>
      <c r="AX5" s="1324"/>
    </row>
    <row r="6" spans="1:67" ht="18.75" customHeight="1" thickBot="1">
      <c r="B6" s="2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"/>
      <c r="AI6" s="1745"/>
      <c r="AJ6" s="1745"/>
      <c r="AK6" s="1746" t="s">
        <v>277</v>
      </c>
      <c r="AL6" s="1746"/>
      <c r="AM6" s="1746"/>
      <c r="AN6" s="1746"/>
      <c r="AO6" s="1746"/>
      <c r="AP6" s="1746"/>
      <c r="AQ6" s="1746"/>
      <c r="AR6" s="1746"/>
      <c r="AS6" s="1746"/>
      <c r="AT6" s="1746"/>
      <c r="AU6" s="1746"/>
      <c r="AV6" s="1746"/>
      <c r="AW6" s="1746"/>
      <c r="AX6" s="1324"/>
    </row>
    <row r="7" spans="1:67" ht="18.75" customHeight="1">
      <c r="B7" s="1738" t="s">
        <v>137</v>
      </c>
      <c r="C7" s="1736" t="s">
        <v>1</v>
      </c>
      <c r="D7" s="1740" t="s">
        <v>86</v>
      </c>
      <c r="E7" s="1730" t="s">
        <v>87</v>
      </c>
      <c r="F7" s="1730" t="s">
        <v>88</v>
      </c>
      <c r="G7" s="1730" t="s">
        <v>89</v>
      </c>
      <c r="H7" s="1730" t="s">
        <v>90</v>
      </c>
      <c r="I7" s="1730" t="s">
        <v>91</v>
      </c>
      <c r="J7" s="1730" t="s">
        <v>93</v>
      </c>
      <c r="K7" s="1730" t="s">
        <v>94</v>
      </c>
      <c r="L7" s="1730" t="s">
        <v>95</v>
      </c>
      <c r="M7" s="1730" t="s">
        <v>96</v>
      </c>
      <c r="N7" s="1730" t="s">
        <v>97</v>
      </c>
      <c r="O7" s="1730" t="s">
        <v>98</v>
      </c>
      <c r="P7" s="1540" t="s">
        <v>138</v>
      </c>
      <c r="Q7" s="2"/>
      <c r="AI7" s="1745"/>
      <c r="AJ7" s="1745"/>
      <c r="AK7" s="1326" t="s">
        <v>299</v>
      </c>
      <c r="AL7" s="1326" t="s">
        <v>300</v>
      </c>
      <c r="AM7" s="1326" t="s">
        <v>301</v>
      </c>
      <c r="AN7" s="1326" t="s">
        <v>302</v>
      </c>
      <c r="AO7" s="1326" t="s">
        <v>303</v>
      </c>
      <c r="AP7" s="1326" t="s">
        <v>304</v>
      </c>
      <c r="AQ7" s="1326" t="s">
        <v>305</v>
      </c>
      <c r="AR7" s="1326" t="s">
        <v>306</v>
      </c>
      <c r="AS7" s="1326" t="s">
        <v>307</v>
      </c>
      <c r="AT7" s="1326" t="s">
        <v>308</v>
      </c>
      <c r="AU7" s="1326" t="s">
        <v>309</v>
      </c>
      <c r="AV7" s="1326" t="s">
        <v>252</v>
      </c>
      <c r="AW7" s="1326" t="s">
        <v>48</v>
      </c>
      <c r="AX7" s="1324"/>
      <c r="BA7" s="1322" t="s">
        <v>245</v>
      </c>
      <c r="BB7" s="1325" t="s">
        <v>266</v>
      </c>
      <c r="BC7" s="1325">
        <v>500.22018099999997</v>
      </c>
      <c r="BD7" s="1325">
        <v>473.72579400000006</v>
      </c>
      <c r="BE7" s="1325">
        <v>488.59283799999992</v>
      </c>
      <c r="BF7" s="1325">
        <v>497.64758499999999</v>
      </c>
      <c r="BG7" s="1325">
        <v>531.31544999999994</v>
      </c>
      <c r="BH7" s="1325">
        <v>523.34632999999985</v>
      </c>
      <c r="BI7" s="1325">
        <v>525.19423800000004</v>
      </c>
      <c r="BJ7" s="1325">
        <v>516.58281299999999</v>
      </c>
      <c r="BK7" s="1325">
        <v>515.85702800000013</v>
      </c>
      <c r="BL7" s="1325">
        <v>511.42117899999988</v>
      </c>
      <c r="BM7" s="1325">
        <v>515.06350799999996</v>
      </c>
      <c r="BN7" s="1325">
        <v>536.68483200000003</v>
      </c>
      <c r="BO7" s="1327">
        <v>6135.6517760000006</v>
      </c>
    </row>
    <row r="8" spans="1:67" ht="18.75" customHeight="1" thickBot="1">
      <c r="B8" s="1739"/>
      <c r="C8" s="1737"/>
      <c r="D8" s="1741"/>
      <c r="E8" s="1731"/>
      <c r="F8" s="1731"/>
      <c r="G8" s="1731"/>
      <c r="H8" s="1731"/>
      <c r="I8" s="1731"/>
      <c r="J8" s="1731"/>
      <c r="K8" s="1731"/>
      <c r="L8" s="1731"/>
      <c r="M8" s="1731"/>
      <c r="N8" s="1731"/>
      <c r="O8" s="1731"/>
      <c r="P8" s="1541" t="s">
        <v>67</v>
      </c>
      <c r="Q8" s="2"/>
      <c r="AI8" s="1425" t="s">
        <v>265</v>
      </c>
      <c r="AJ8" s="1328" t="s">
        <v>326</v>
      </c>
      <c r="AK8" s="1429">
        <v>0.17663190000000001</v>
      </c>
      <c r="AL8" s="1430">
        <v>0.94214410000000004</v>
      </c>
      <c r="AM8" s="1430">
        <v>0.41229120000000002</v>
      </c>
      <c r="AN8" s="1430">
        <v>1.4630300000000001E-2</v>
      </c>
      <c r="AO8" s="1430">
        <v>4.2476E-2</v>
      </c>
      <c r="AP8" s="1430">
        <v>0.1057994</v>
      </c>
      <c r="AQ8" s="1430">
        <v>1.3778E-2</v>
      </c>
      <c r="AR8" s="1430">
        <v>8.6595099999999994E-2</v>
      </c>
      <c r="AS8" s="1430">
        <v>0.163936</v>
      </c>
      <c r="AT8" s="1430">
        <v>7.0702100000000004E-2</v>
      </c>
      <c r="AU8" s="1430">
        <v>0.1047635</v>
      </c>
      <c r="AV8" s="1430">
        <v>0.2542394</v>
      </c>
      <c r="AW8" s="1431">
        <v>2.3879869999999999</v>
      </c>
      <c r="AX8" s="1428">
        <f>+AW8-P9</f>
        <v>0</v>
      </c>
      <c r="BA8" s="1322" t="s">
        <v>133</v>
      </c>
      <c r="BB8" s="1325" t="s">
        <v>53</v>
      </c>
      <c r="BC8" s="1325">
        <v>444.51309729999974</v>
      </c>
      <c r="BD8" s="1325">
        <v>411.2761890000001</v>
      </c>
      <c r="BE8" s="1325">
        <v>418.00831459999978</v>
      </c>
      <c r="BF8" s="1325">
        <v>403.54778409999994</v>
      </c>
      <c r="BG8" s="1325">
        <v>451.11563869999998</v>
      </c>
      <c r="BH8" s="1325">
        <v>435.03360210000039</v>
      </c>
      <c r="BI8" s="1325">
        <v>441.99243449999983</v>
      </c>
      <c r="BJ8" s="1325">
        <v>443.41767299999998</v>
      </c>
      <c r="BK8" s="1325">
        <v>432.25019439999983</v>
      </c>
      <c r="BL8" s="1325">
        <v>440.74369459999986</v>
      </c>
      <c r="BM8" s="1325">
        <v>433.9207356</v>
      </c>
      <c r="BN8" s="1325">
        <v>445.66772610000004</v>
      </c>
      <c r="BO8" s="1327">
        <v>5201.4870840000058</v>
      </c>
    </row>
    <row r="9" spans="1:67" ht="18.75" customHeight="1">
      <c r="B9" s="489">
        <v>1</v>
      </c>
      <c r="C9" s="595" t="s">
        <v>326</v>
      </c>
      <c r="D9" s="949">
        <v>0.17663190000000001</v>
      </c>
      <c r="E9" s="950">
        <v>0.94214410000000004</v>
      </c>
      <c r="F9" s="950">
        <v>0.41229120000000002</v>
      </c>
      <c r="G9" s="950">
        <v>1.4630300000000001E-2</v>
      </c>
      <c r="H9" s="950">
        <v>4.2476E-2</v>
      </c>
      <c r="I9" s="950">
        <v>0.1057994</v>
      </c>
      <c r="J9" s="950">
        <v>1.3778E-2</v>
      </c>
      <c r="K9" s="950">
        <v>8.6595099999999994E-2</v>
      </c>
      <c r="L9" s="950">
        <v>0.163936</v>
      </c>
      <c r="M9" s="950">
        <v>7.0702100000000004E-2</v>
      </c>
      <c r="N9" s="950">
        <v>0.1047635</v>
      </c>
      <c r="O9" s="951">
        <v>0.2542394</v>
      </c>
      <c r="P9" s="952">
        <f>SUM(D9:O9)</f>
        <v>2.3879869999999999</v>
      </c>
      <c r="Q9" s="2"/>
      <c r="AI9" s="1426"/>
      <c r="AJ9" s="1329" t="s">
        <v>327</v>
      </c>
      <c r="AK9" s="1432">
        <v>7.6096621999999998</v>
      </c>
      <c r="AL9" s="1433">
        <v>6.6710224</v>
      </c>
      <c r="AM9" s="1433">
        <v>7.4592067000000002</v>
      </c>
      <c r="AN9" s="1433">
        <v>5.4401786000000003</v>
      </c>
      <c r="AO9" s="1433">
        <v>2.8117618000000002</v>
      </c>
      <c r="AP9" s="1433">
        <v>4.5091437000000001</v>
      </c>
      <c r="AQ9" s="1433">
        <v>2.6004097000000002</v>
      </c>
      <c r="AR9" s="1433">
        <v>0.44400489999999998</v>
      </c>
      <c r="AS9" s="1433">
        <v>0.59060639999999998</v>
      </c>
      <c r="AT9" s="1433">
        <v>3.4519291000000001</v>
      </c>
      <c r="AU9" s="1433">
        <v>1.3766339999999999</v>
      </c>
      <c r="AV9" s="1433">
        <v>1.1790738999999999</v>
      </c>
      <c r="AW9" s="1434">
        <v>44.143633400000006</v>
      </c>
      <c r="AX9" s="1428">
        <f t="shared" ref="AX9:AX36" si="0">+AW9-P10</f>
        <v>0</v>
      </c>
      <c r="BA9" s="1322" t="s">
        <v>244</v>
      </c>
      <c r="BB9" s="1325" t="s">
        <v>333</v>
      </c>
      <c r="BC9" s="1325">
        <v>367.26454530000012</v>
      </c>
      <c r="BD9" s="1325">
        <v>332.57549829999999</v>
      </c>
      <c r="BE9" s="1325">
        <v>377.42714710000001</v>
      </c>
      <c r="BF9" s="1325">
        <v>365.15065880000003</v>
      </c>
      <c r="BG9" s="1325">
        <v>425.1315123</v>
      </c>
      <c r="BH9" s="1325">
        <v>420.98223819999998</v>
      </c>
      <c r="BI9" s="1325">
        <v>442.66471090000016</v>
      </c>
      <c r="BJ9" s="1325">
        <v>438.66041009999969</v>
      </c>
      <c r="BK9" s="1325">
        <v>474.1911933999998</v>
      </c>
      <c r="BL9" s="1325">
        <v>502.72197489999991</v>
      </c>
      <c r="BM9" s="1325">
        <v>494.1224142999996</v>
      </c>
      <c r="BN9" s="1325">
        <v>507.38498449999986</v>
      </c>
      <c r="BO9" s="1327">
        <v>5148.2772881000074</v>
      </c>
    </row>
    <row r="10" spans="1:67" ht="18.75" customHeight="1">
      <c r="B10" s="489">
        <f>+B9+1</f>
        <v>2</v>
      </c>
      <c r="C10" s="595" t="s">
        <v>327</v>
      </c>
      <c r="D10" s="953">
        <v>7.6096621999999998</v>
      </c>
      <c r="E10" s="507">
        <v>6.6710224</v>
      </c>
      <c r="F10" s="507">
        <v>7.4592067000000002</v>
      </c>
      <c r="G10" s="507">
        <v>5.4401786000000003</v>
      </c>
      <c r="H10" s="507">
        <v>2.8117618000000002</v>
      </c>
      <c r="I10" s="507">
        <v>4.5091437000000001</v>
      </c>
      <c r="J10" s="507">
        <v>2.6004097000000002</v>
      </c>
      <c r="K10" s="507">
        <v>0.44400489999999998</v>
      </c>
      <c r="L10" s="507">
        <v>0.59060639999999998</v>
      </c>
      <c r="M10" s="507">
        <v>3.4519291000000001</v>
      </c>
      <c r="N10" s="507">
        <v>1.3766339999999999</v>
      </c>
      <c r="O10" s="954">
        <v>1.1790738999999999</v>
      </c>
      <c r="P10" s="955">
        <f t="shared" ref="P10:P33" si="1">SUM(D10:O10)</f>
        <v>44.143633400000006</v>
      </c>
      <c r="Q10" s="2"/>
      <c r="AI10" s="1426"/>
      <c r="AJ10" s="1329" t="s">
        <v>328</v>
      </c>
      <c r="AK10" s="1432">
        <v>91.535189299999999</v>
      </c>
      <c r="AL10" s="1433">
        <v>86.482238899999984</v>
      </c>
      <c r="AM10" s="1433">
        <v>94.282043599999938</v>
      </c>
      <c r="AN10" s="1433">
        <v>86.64710479999998</v>
      </c>
      <c r="AO10" s="1433">
        <v>87.921383300000016</v>
      </c>
      <c r="AP10" s="1433">
        <v>84.742892200000014</v>
      </c>
      <c r="AQ10" s="1433">
        <v>82.893714899999978</v>
      </c>
      <c r="AR10" s="1433">
        <v>86.4797856</v>
      </c>
      <c r="AS10" s="1433">
        <v>88.050219999999911</v>
      </c>
      <c r="AT10" s="1433">
        <v>91.175872300000094</v>
      </c>
      <c r="AU10" s="1433">
        <v>91.943313599999996</v>
      </c>
      <c r="AV10" s="1433">
        <v>91.304938699999965</v>
      </c>
      <c r="AW10" s="1434">
        <v>1063.4586972000011</v>
      </c>
      <c r="AX10" s="1428">
        <f t="shared" si="0"/>
        <v>0</v>
      </c>
      <c r="BA10" s="1322" t="s">
        <v>238</v>
      </c>
      <c r="BB10" s="1325" t="s">
        <v>238</v>
      </c>
      <c r="BC10" s="1325">
        <v>371.45172960000014</v>
      </c>
      <c r="BD10" s="1325">
        <v>332.80344309999992</v>
      </c>
      <c r="BE10" s="1325">
        <v>383.42978749999992</v>
      </c>
      <c r="BF10" s="1325">
        <v>330.07262920000011</v>
      </c>
      <c r="BG10" s="1325">
        <v>291.32060129999974</v>
      </c>
      <c r="BH10" s="1325">
        <v>348.4862365000003</v>
      </c>
      <c r="BI10" s="1325">
        <v>377.47047240000023</v>
      </c>
      <c r="BJ10" s="1325">
        <v>376.03515330000005</v>
      </c>
      <c r="BK10" s="1325">
        <v>355.37365919999979</v>
      </c>
      <c r="BL10" s="1325">
        <v>379.41047239999989</v>
      </c>
      <c r="BM10" s="1325">
        <v>370.70424300000019</v>
      </c>
      <c r="BN10" s="1325">
        <v>399.25044129999964</v>
      </c>
      <c r="BO10" s="1327">
        <v>4315.8088688000062</v>
      </c>
    </row>
    <row r="11" spans="1:67" ht="18.75" customHeight="1">
      <c r="B11" s="489">
        <f t="shared" ref="B11:B30" si="2">+B10+1</f>
        <v>3</v>
      </c>
      <c r="C11" s="595" t="s">
        <v>328</v>
      </c>
      <c r="D11" s="953">
        <v>91.535189299999999</v>
      </c>
      <c r="E11" s="507">
        <v>86.482238899999984</v>
      </c>
      <c r="F11" s="507">
        <v>94.282043599999938</v>
      </c>
      <c r="G11" s="507">
        <v>86.64710479999998</v>
      </c>
      <c r="H11" s="507">
        <v>87.921383300000016</v>
      </c>
      <c r="I11" s="507">
        <v>84.742892200000014</v>
      </c>
      <c r="J11" s="507">
        <v>82.893714899999978</v>
      </c>
      <c r="K11" s="507">
        <v>86.4797856</v>
      </c>
      <c r="L11" s="507">
        <v>88.050219999999911</v>
      </c>
      <c r="M11" s="507">
        <v>91.175872300000094</v>
      </c>
      <c r="N11" s="507">
        <v>91.943313599999996</v>
      </c>
      <c r="O11" s="954">
        <v>91.304938699999965</v>
      </c>
      <c r="P11" s="955">
        <f t="shared" si="1"/>
        <v>1063.4586971999997</v>
      </c>
      <c r="Q11" s="2"/>
      <c r="AI11" s="1426"/>
      <c r="AJ11" s="1329" t="s">
        <v>49</v>
      </c>
      <c r="AK11" s="1432">
        <v>11.384072</v>
      </c>
      <c r="AL11" s="1433">
        <v>11.009247999999999</v>
      </c>
      <c r="AM11" s="1433">
        <v>10.085920999999999</v>
      </c>
      <c r="AN11" s="1433">
        <v>7.3402879999999993</v>
      </c>
      <c r="AO11" s="1433">
        <v>12.972996999999999</v>
      </c>
      <c r="AP11" s="1433">
        <v>12.405647</v>
      </c>
      <c r="AQ11" s="1433">
        <v>10.918182999999999</v>
      </c>
      <c r="AR11" s="1433">
        <v>10.890368</v>
      </c>
      <c r="AS11" s="1433">
        <v>11.014704</v>
      </c>
      <c r="AT11" s="1433">
        <v>12.332474000000001</v>
      </c>
      <c r="AU11" s="1433">
        <v>12.441077</v>
      </c>
      <c r="AV11" s="1433">
        <v>11.910177000000001</v>
      </c>
      <c r="AW11" s="1434">
        <v>134.70515599999999</v>
      </c>
      <c r="AX11" s="1428">
        <f t="shared" si="0"/>
        <v>0</v>
      </c>
      <c r="BB11" s="1325" t="s">
        <v>328</v>
      </c>
      <c r="BC11" s="1325">
        <v>91.535189299999999</v>
      </c>
      <c r="BD11" s="1325">
        <v>86.482238899999984</v>
      </c>
      <c r="BE11" s="1325">
        <v>94.282043599999938</v>
      </c>
      <c r="BF11" s="1325">
        <v>86.64710479999998</v>
      </c>
      <c r="BG11" s="1325">
        <v>87.921383300000016</v>
      </c>
      <c r="BH11" s="1325">
        <v>84.742892200000014</v>
      </c>
      <c r="BI11" s="1325">
        <v>82.893714899999978</v>
      </c>
      <c r="BJ11" s="1325">
        <v>86.4797856</v>
      </c>
      <c r="BK11" s="1325">
        <v>88.050219999999911</v>
      </c>
      <c r="BL11" s="1325">
        <v>91.175872300000094</v>
      </c>
      <c r="BM11" s="1325">
        <v>91.943313599999996</v>
      </c>
      <c r="BN11" s="1325">
        <v>91.304938699999965</v>
      </c>
      <c r="BO11" s="1327">
        <v>1063.4586972000011</v>
      </c>
    </row>
    <row r="12" spans="1:67" ht="18.75" customHeight="1">
      <c r="B12" s="489">
        <f t="shared" si="2"/>
        <v>4</v>
      </c>
      <c r="C12" s="595" t="s">
        <v>49</v>
      </c>
      <c r="D12" s="953">
        <v>11.384072</v>
      </c>
      <c r="E12" s="507">
        <v>11.009247999999999</v>
      </c>
      <c r="F12" s="507">
        <v>10.085920999999999</v>
      </c>
      <c r="G12" s="507">
        <v>7.3402879999999993</v>
      </c>
      <c r="H12" s="507">
        <v>12.972996999999999</v>
      </c>
      <c r="I12" s="507">
        <v>12.405647</v>
      </c>
      <c r="J12" s="507">
        <v>10.918182999999999</v>
      </c>
      <c r="K12" s="507">
        <v>10.890368</v>
      </c>
      <c r="L12" s="507">
        <v>11.014704</v>
      </c>
      <c r="M12" s="507">
        <v>12.332474000000001</v>
      </c>
      <c r="N12" s="507">
        <v>12.441077</v>
      </c>
      <c r="O12" s="951">
        <v>11.910177000000001</v>
      </c>
      <c r="P12" s="955">
        <f t="shared" si="1"/>
        <v>134.70515599999999</v>
      </c>
      <c r="Q12" s="2"/>
      <c r="AI12" s="1426"/>
      <c r="AJ12" s="1329" t="s">
        <v>365</v>
      </c>
      <c r="AK12" s="1432">
        <v>11.7078414</v>
      </c>
      <c r="AL12" s="1433">
        <v>10.670436299999999</v>
      </c>
      <c r="AM12" s="1433">
        <v>12.413259100000001</v>
      </c>
      <c r="AN12" s="1433">
        <v>12.569983099999998</v>
      </c>
      <c r="AO12" s="1433">
        <v>12.396883200000001</v>
      </c>
      <c r="AP12" s="1433">
        <v>13.3120437</v>
      </c>
      <c r="AQ12" s="1433">
        <v>13.549069599999999</v>
      </c>
      <c r="AR12" s="1433">
        <v>13.047729700000001</v>
      </c>
      <c r="AS12" s="1433">
        <v>12.0414665</v>
      </c>
      <c r="AT12" s="1433">
        <v>13.6623026</v>
      </c>
      <c r="AU12" s="1433">
        <v>12.435109199999999</v>
      </c>
      <c r="AV12" s="1433">
        <v>12.4453852</v>
      </c>
      <c r="AW12" s="1434">
        <v>150.25150960000002</v>
      </c>
      <c r="AX12" s="1428">
        <f t="shared" si="0"/>
        <v>0</v>
      </c>
      <c r="BB12" s="1325" t="s">
        <v>329</v>
      </c>
      <c r="BC12" s="1325">
        <v>81.545696200000009</v>
      </c>
      <c r="BD12" s="1325">
        <v>79.897206800000006</v>
      </c>
      <c r="BE12" s="1325">
        <v>91.792716300000009</v>
      </c>
      <c r="BF12" s="1325">
        <v>81.800392599999995</v>
      </c>
      <c r="BG12" s="1325">
        <v>87.341391000000002</v>
      </c>
      <c r="BH12" s="1325">
        <v>93.359108699999993</v>
      </c>
      <c r="BI12" s="1325">
        <v>93.283051100000009</v>
      </c>
      <c r="BJ12" s="1325">
        <v>88.315447399999982</v>
      </c>
      <c r="BK12" s="1325">
        <v>93.821905399999991</v>
      </c>
      <c r="BL12" s="1325">
        <v>92.078586700000002</v>
      </c>
      <c r="BM12" s="1325">
        <v>88.151076099999997</v>
      </c>
      <c r="BN12" s="1325">
        <v>82.032740900000007</v>
      </c>
      <c r="BO12" s="1327">
        <v>1053.4193192000005</v>
      </c>
    </row>
    <row r="13" spans="1:67" ht="18.75" customHeight="1">
      <c r="B13" s="489">
        <f t="shared" si="2"/>
        <v>5</v>
      </c>
      <c r="C13" s="595" t="s">
        <v>365</v>
      </c>
      <c r="D13" s="953">
        <v>11.7078414</v>
      </c>
      <c r="E13" s="507">
        <v>10.670436299999999</v>
      </c>
      <c r="F13" s="507">
        <v>12.413259100000001</v>
      </c>
      <c r="G13" s="507">
        <v>12.569983099999998</v>
      </c>
      <c r="H13" s="507">
        <v>12.396883200000001</v>
      </c>
      <c r="I13" s="507">
        <v>13.3120437</v>
      </c>
      <c r="J13" s="507">
        <v>13.549069599999999</v>
      </c>
      <c r="K13" s="507">
        <v>13.047729700000001</v>
      </c>
      <c r="L13" s="507">
        <v>12.0414665</v>
      </c>
      <c r="M13" s="507">
        <v>13.6623026</v>
      </c>
      <c r="N13" s="507">
        <v>12.435109199999999</v>
      </c>
      <c r="O13" s="951">
        <v>12.4453852</v>
      </c>
      <c r="P13" s="955">
        <f t="shared" si="1"/>
        <v>150.25150960000002</v>
      </c>
      <c r="Q13" s="2"/>
      <c r="AI13" s="1426"/>
      <c r="AJ13" s="1329" t="s">
        <v>329</v>
      </c>
      <c r="AK13" s="1432">
        <v>81.545696200000009</v>
      </c>
      <c r="AL13" s="1433">
        <v>79.897206800000006</v>
      </c>
      <c r="AM13" s="1433">
        <v>91.792716300000009</v>
      </c>
      <c r="AN13" s="1433">
        <v>81.800392599999995</v>
      </c>
      <c r="AO13" s="1433">
        <v>87.341391000000002</v>
      </c>
      <c r="AP13" s="1433">
        <v>93.359108699999993</v>
      </c>
      <c r="AQ13" s="1433">
        <v>93.283051100000009</v>
      </c>
      <c r="AR13" s="1433">
        <v>88.315447399999982</v>
      </c>
      <c r="AS13" s="1433">
        <v>93.821905399999991</v>
      </c>
      <c r="AT13" s="1433">
        <v>92.078586700000002</v>
      </c>
      <c r="AU13" s="1433">
        <v>88.151076099999997</v>
      </c>
      <c r="AV13" s="1433">
        <v>82.032740900000007</v>
      </c>
      <c r="AW13" s="1434">
        <v>1053.4193192000005</v>
      </c>
      <c r="AX13" s="1428">
        <f t="shared" si="0"/>
        <v>0</v>
      </c>
      <c r="BB13" s="1325" t="s">
        <v>139</v>
      </c>
      <c r="BC13" s="1325">
        <v>90.035738799999947</v>
      </c>
      <c r="BD13" s="1325">
        <v>88.053484400000016</v>
      </c>
      <c r="BE13" s="1325">
        <v>89.502247500000024</v>
      </c>
      <c r="BF13" s="1325">
        <v>81.576764400000016</v>
      </c>
      <c r="BG13" s="1325">
        <v>83.795405100000025</v>
      </c>
      <c r="BH13" s="1325">
        <v>84.474704600000038</v>
      </c>
      <c r="BI13" s="1325">
        <v>85.528074499999974</v>
      </c>
      <c r="BJ13" s="1325">
        <v>79.377620699999994</v>
      </c>
      <c r="BK13" s="1325">
        <v>75.421890399999981</v>
      </c>
      <c r="BL13" s="1325">
        <v>77.926927200000009</v>
      </c>
      <c r="BM13" s="1325">
        <v>74.958825799999985</v>
      </c>
      <c r="BN13" s="1325">
        <v>75.862792499999998</v>
      </c>
      <c r="BO13" s="1327">
        <v>986.51447589999964</v>
      </c>
    </row>
    <row r="14" spans="1:67" ht="18.75" customHeight="1">
      <c r="B14" s="489">
        <f t="shared" si="2"/>
        <v>6</v>
      </c>
      <c r="C14" s="595" t="s">
        <v>329</v>
      </c>
      <c r="D14" s="953">
        <v>81.545696200000009</v>
      </c>
      <c r="E14" s="507">
        <v>79.897206800000006</v>
      </c>
      <c r="F14" s="507">
        <v>91.792716300000009</v>
      </c>
      <c r="G14" s="507">
        <v>81.800392599999995</v>
      </c>
      <c r="H14" s="507">
        <v>87.341391000000002</v>
      </c>
      <c r="I14" s="507">
        <v>93.359108699999993</v>
      </c>
      <c r="J14" s="507">
        <v>93.283051100000009</v>
      </c>
      <c r="K14" s="507">
        <v>88.315447399999982</v>
      </c>
      <c r="L14" s="507">
        <v>93.821905399999991</v>
      </c>
      <c r="M14" s="507">
        <v>92.078586700000002</v>
      </c>
      <c r="N14" s="507">
        <v>88.151076099999997</v>
      </c>
      <c r="O14" s="954">
        <v>82.032740900000007</v>
      </c>
      <c r="P14" s="955">
        <f t="shared" si="1"/>
        <v>1053.4193191999998</v>
      </c>
      <c r="Q14" s="2"/>
      <c r="AI14" s="1426"/>
      <c r="AJ14" s="1329" t="s">
        <v>330</v>
      </c>
      <c r="AK14" s="1432">
        <v>0.56564159999999997</v>
      </c>
      <c r="AL14" s="1433">
        <v>0.51428059999999998</v>
      </c>
      <c r="AM14" s="1433">
        <v>0.56132090000000001</v>
      </c>
      <c r="AN14" s="1433">
        <v>0.54673519999999998</v>
      </c>
      <c r="AO14" s="1433">
        <v>0.56095470000000003</v>
      </c>
      <c r="AP14" s="1433">
        <v>0.54054259999999998</v>
      </c>
      <c r="AQ14" s="1433">
        <v>0.56734870000000004</v>
      </c>
      <c r="AR14" s="1433">
        <v>0.54811589999999999</v>
      </c>
      <c r="AS14" s="1433">
        <v>0.55326600000000004</v>
      </c>
      <c r="AT14" s="1433">
        <v>0.55282039999999999</v>
      </c>
      <c r="AU14" s="1433">
        <v>0.55702600000000002</v>
      </c>
      <c r="AV14" s="1433">
        <v>0.57400949999999995</v>
      </c>
      <c r="AW14" s="1434">
        <v>6.6420620999999995</v>
      </c>
      <c r="AX14" s="1428">
        <f t="shared" si="0"/>
        <v>0</v>
      </c>
      <c r="BB14" s="1325" t="s">
        <v>51</v>
      </c>
      <c r="BC14" s="1325">
        <v>43.988130800000008</v>
      </c>
      <c r="BD14" s="1325">
        <v>42.173709500000008</v>
      </c>
      <c r="BE14" s="1325">
        <v>46.991459399999997</v>
      </c>
      <c r="BF14" s="1325">
        <v>45.755767399999996</v>
      </c>
      <c r="BG14" s="1325">
        <v>45.578702599999993</v>
      </c>
      <c r="BH14" s="1325">
        <v>42.347893999999997</v>
      </c>
      <c r="BI14" s="1325">
        <v>44.0059714</v>
      </c>
      <c r="BJ14" s="1325">
        <v>44.128327500000005</v>
      </c>
      <c r="BK14" s="1325">
        <v>42.532641700000006</v>
      </c>
      <c r="BL14" s="1325">
        <v>41.390553400000002</v>
      </c>
      <c r="BM14" s="1325">
        <v>40.53961429999999</v>
      </c>
      <c r="BN14" s="1325">
        <v>41.711347800000006</v>
      </c>
      <c r="BO14" s="1327">
        <v>521.14411979999988</v>
      </c>
    </row>
    <row r="15" spans="1:67" ht="18.75" customHeight="1">
      <c r="B15" s="489">
        <f t="shared" si="2"/>
        <v>7</v>
      </c>
      <c r="C15" s="595" t="s">
        <v>330</v>
      </c>
      <c r="D15" s="953">
        <v>0.56564159999999997</v>
      </c>
      <c r="E15" s="507">
        <v>0.51428059999999998</v>
      </c>
      <c r="F15" s="507">
        <v>0.56132090000000001</v>
      </c>
      <c r="G15" s="507">
        <v>0.54673519999999998</v>
      </c>
      <c r="H15" s="507">
        <v>0.56095470000000003</v>
      </c>
      <c r="I15" s="507">
        <v>0.54054259999999998</v>
      </c>
      <c r="J15" s="507">
        <v>0.56734870000000004</v>
      </c>
      <c r="K15" s="507">
        <v>0.54811589999999999</v>
      </c>
      <c r="L15" s="507">
        <v>0.55326600000000004</v>
      </c>
      <c r="M15" s="507">
        <v>0.55282039999999999</v>
      </c>
      <c r="N15" s="507">
        <v>0.55702600000000002</v>
      </c>
      <c r="O15" s="954">
        <v>0.57400949999999995</v>
      </c>
      <c r="P15" s="955">
        <f t="shared" si="1"/>
        <v>6.6420620999999995</v>
      </c>
      <c r="Q15" s="2"/>
      <c r="AI15" s="1426"/>
      <c r="AJ15" s="1329" t="s">
        <v>266</v>
      </c>
      <c r="AK15" s="1432">
        <v>500.22018099999997</v>
      </c>
      <c r="AL15" s="1433">
        <v>473.72579400000006</v>
      </c>
      <c r="AM15" s="1433">
        <v>488.59283799999992</v>
      </c>
      <c r="AN15" s="1433">
        <v>497.64758499999999</v>
      </c>
      <c r="AO15" s="1433">
        <v>531.31544999999994</v>
      </c>
      <c r="AP15" s="1433">
        <v>523.34632999999985</v>
      </c>
      <c r="AQ15" s="1433">
        <v>525.19423800000004</v>
      </c>
      <c r="AR15" s="1433">
        <v>516.58281299999999</v>
      </c>
      <c r="AS15" s="1433">
        <v>515.85702800000013</v>
      </c>
      <c r="AT15" s="1433">
        <v>511.42117899999988</v>
      </c>
      <c r="AU15" s="1433">
        <v>515.06350799999996</v>
      </c>
      <c r="AV15" s="1433">
        <v>536.68483200000003</v>
      </c>
      <c r="AW15" s="1434">
        <v>6135.6517760000006</v>
      </c>
      <c r="AX15" s="1428">
        <f t="shared" si="0"/>
        <v>0</v>
      </c>
      <c r="BB15" s="1325" t="s">
        <v>54</v>
      </c>
      <c r="BC15" s="1325">
        <v>27.777065</v>
      </c>
      <c r="BD15" s="1325">
        <v>31.033540000000002</v>
      </c>
      <c r="BE15" s="1325">
        <v>39.031739999999999</v>
      </c>
      <c r="BF15" s="1325">
        <v>37.981477999999996</v>
      </c>
      <c r="BG15" s="1325">
        <v>38.736874</v>
      </c>
      <c r="BH15" s="1325">
        <v>40.067073999999998</v>
      </c>
      <c r="BI15" s="1325">
        <v>41.241072000000003</v>
      </c>
      <c r="BJ15" s="1325">
        <v>43.368251000000001</v>
      </c>
      <c r="BK15" s="1325">
        <v>39.583888999999999</v>
      </c>
      <c r="BL15" s="1325">
        <v>41.360378999999995</v>
      </c>
      <c r="BM15" s="1325">
        <v>42.035738999999992</v>
      </c>
      <c r="BN15" s="1325">
        <v>39.782533999999998</v>
      </c>
      <c r="BO15" s="1327">
        <v>461.9996349999999</v>
      </c>
    </row>
    <row r="16" spans="1:67" ht="18.75" customHeight="1">
      <c r="B16" s="489">
        <f t="shared" si="2"/>
        <v>8</v>
      </c>
      <c r="C16" s="595" t="s">
        <v>266</v>
      </c>
      <c r="D16" s="953">
        <v>500.22018099999997</v>
      </c>
      <c r="E16" s="507">
        <v>473.72579400000006</v>
      </c>
      <c r="F16" s="507">
        <v>488.59283799999992</v>
      </c>
      <c r="G16" s="507">
        <v>497.64758499999999</v>
      </c>
      <c r="H16" s="507">
        <v>531.31544999999994</v>
      </c>
      <c r="I16" s="507">
        <v>523.34632999999985</v>
      </c>
      <c r="J16" s="507">
        <v>525.19423800000004</v>
      </c>
      <c r="K16" s="507">
        <v>516.58281299999999</v>
      </c>
      <c r="L16" s="507">
        <v>515.85702800000013</v>
      </c>
      <c r="M16" s="507">
        <v>511.42117899999988</v>
      </c>
      <c r="N16" s="507">
        <v>515.06350799999996</v>
      </c>
      <c r="O16" s="954">
        <v>536.68483200000003</v>
      </c>
      <c r="P16" s="955">
        <f t="shared" si="1"/>
        <v>6135.6517759999997</v>
      </c>
      <c r="Q16" s="2"/>
      <c r="AI16" s="1426"/>
      <c r="AJ16" s="1329" t="s">
        <v>331</v>
      </c>
      <c r="AK16" s="1432">
        <v>4.2104891000000002</v>
      </c>
      <c r="AL16" s="1433">
        <v>3.9206887999999998</v>
      </c>
      <c r="AM16" s="1433">
        <v>4.3160510999999993</v>
      </c>
      <c r="AN16" s="1433">
        <v>4.1589976999999996</v>
      </c>
      <c r="AO16" s="1433">
        <v>4.2808606000000005</v>
      </c>
      <c r="AP16" s="1433">
        <v>4.1315814000000008</v>
      </c>
      <c r="AQ16" s="1433">
        <v>3.8690178000000013</v>
      </c>
      <c r="AR16" s="1433">
        <v>3.9858087999999992</v>
      </c>
      <c r="AS16" s="1433">
        <v>3.9811534999999996</v>
      </c>
      <c r="AT16" s="1433">
        <v>3.8802913000000001</v>
      </c>
      <c r="AU16" s="1433">
        <v>3.6353862000000001</v>
      </c>
      <c r="AV16" s="1433">
        <v>3.9924165999999994</v>
      </c>
      <c r="AW16" s="1434">
        <v>48.362742900000029</v>
      </c>
      <c r="AX16" s="1428">
        <f t="shared" si="0"/>
        <v>0</v>
      </c>
      <c r="BB16" s="1325" t="s">
        <v>50</v>
      </c>
      <c r="BC16" s="1325">
        <v>32.947749000000002</v>
      </c>
      <c r="BD16" s="1325">
        <v>31.193944999999992</v>
      </c>
      <c r="BE16" s="1325">
        <v>35.015068000000007</v>
      </c>
      <c r="BF16" s="1325">
        <v>33.260012000000003</v>
      </c>
      <c r="BG16" s="1325">
        <v>35.892758000000008</v>
      </c>
      <c r="BH16" s="1325">
        <v>34.020466999999996</v>
      </c>
      <c r="BI16" s="1325">
        <v>34.652929999999998</v>
      </c>
      <c r="BJ16" s="1325">
        <v>34.072637999999998</v>
      </c>
      <c r="BK16" s="1325">
        <v>34.554731999999994</v>
      </c>
      <c r="BL16" s="1325">
        <v>33.827229000000003</v>
      </c>
      <c r="BM16" s="1325">
        <v>34.511316000000001</v>
      </c>
      <c r="BN16" s="1325">
        <v>33.404317999999996</v>
      </c>
      <c r="BO16" s="1327">
        <v>407.35316199999977</v>
      </c>
    </row>
    <row r="17" spans="2:67" ht="18.75" customHeight="1">
      <c r="B17" s="489">
        <f t="shared" si="2"/>
        <v>9</v>
      </c>
      <c r="C17" s="595" t="s">
        <v>331</v>
      </c>
      <c r="D17" s="953">
        <v>4.2104891000000002</v>
      </c>
      <c r="E17" s="507">
        <v>3.9206887999999998</v>
      </c>
      <c r="F17" s="507">
        <v>4.3160510999999993</v>
      </c>
      <c r="G17" s="507">
        <v>4.1589976999999996</v>
      </c>
      <c r="H17" s="507">
        <v>4.2808606000000005</v>
      </c>
      <c r="I17" s="507">
        <v>4.1315814000000008</v>
      </c>
      <c r="J17" s="507">
        <v>3.8690178000000013</v>
      </c>
      <c r="K17" s="507">
        <v>3.9858087999999992</v>
      </c>
      <c r="L17" s="507">
        <v>3.9811534999999996</v>
      </c>
      <c r="M17" s="507">
        <v>3.8802913000000001</v>
      </c>
      <c r="N17" s="507">
        <v>3.6353862000000001</v>
      </c>
      <c r="O17" s="954">
        <v>3.9924165999999994</v>
      </c>
      <c r="P17" s="955">
        <f t="shared" si="1"/>
        <v>48.362742900000001</v>
      </c>
      <c r="Q17" s="2"/>
      <c r="AI17" s="1426"/>
      <c r="AJ17" s="1329" t="s">
        <v>267</v>
      </c>
      <c r="AK17" s="1432">
        <v>1.0689417999999999</v>
      </c>
      <c r="AL17" s="1433">
        <v>1.1234754</v>
      </c>
      <c r="AM17" s="1433">
        <v>1.1642759999999996</v>
      </c>
      <c r="AN17" s="1433">
        <v>1.1801957000000001</v>
      </c>
      <c r="AO17" s="1433">
        <v>1.1365528000000003</v>
      </c>
      <c r="AP17" s="1433">
        <v>1.0571748000000001</v>
      </c>
      <c r="AQ17" s="1433">
        <v>1.0005890000000002</v>
      </c>
      <c r="AR17" s="1433">
        <v>0.95662920000000018</v>
      </c>
      <c r="AS17" s="1433">
        <v>0.97408609999999995</v>
      </c>
      <c r="AT17" s="1433">
        <v>1.0532201000000001</v>
      </c>
      <c r="AU17" s="1433">
        <v>1.0593055</v>
      </c>
      <c r="AV17" s="1433">
        <v>1.3056077000000001</v>
      </c>
      <c r="AW17" s="1434">
        <v>13.0800541</v>
      </c>
      <c r="AX17" s="1428">
        <f t="shared" si="0"/>
        <v>0</v>
      </c>
      <c r="BB17" s="1325" t="s">
        <v>268</v>
      </c>
      <c r="BC17" s="1325">
        <v>29.646906000000008</v>
      </c>
      <c r="BD17" s="1325">
        <v>30.246716899999999</v>
      </c>
      <c r="BE17" s="1325">
        <v>33.851205999999991</v>
      </c>
      <c r="BF17" s="1325">
        <v>30.0526138</v>
      </c>
      <c r="BG17" s="1325">
        <v>33.661236599999995</v>
      </c>
      <c r="BH17" s="1325">
        <v>31.706504100000011</v>
      </c>
      <c r="BI17" s="1325">
        <v>33.592222600000007</v>
      </c>
      <c r="BJ17" s="1325">
        <v>35.786901799999995</v>
      </c>
      <c r="BK17" s="1325">
        <v>35.079867100000001</v>
      </c>
      <c r="BL17" s="1325">
        <v>36.230502100000002</v>
      </c>
      <c r="BM17" s="1325">
        <v>36.480248899999992</v>
      </c>
      <c r="BN17" s="1325">
        <v>39.10224199999999</v>
      </c>
      <c r="BO17" s="1327">
        <v>405.43716789999985</v>
      </c>
    </row>
    <row r="18" spans="2:67" ht="18.75" customHeight="1">
      <c r="B18" s="489">
        <f t="shared" si="2"/>
        <v>10</v>
      </c>
      <c r="C18" s="595" t="s">
        <v>267</v>
      </c>
      <c r="D18" s="953">
        <v>1.0689417999999999</v>
      </c>
      <c r="E18" s="507">
        <v>1.1234754</v>
      </c>
      <c r="F18" s="507">
        <v>1.1642759999999996</v>
      </c>
      <c r="G18" s="507">
        <v>1.1801957000000001</v>
      </c>
      <c r="H18" s="507">
        <v>1.1365528000000003</v>
      </c>
      <c r="I18" s="507">
        <v>1.0571748000000001</v>
      </c>
      <c r="J18" s="507">
        <v>1.0005890000000002</v>
      </c>
      <c r="K18" s="507">
        <v>0.95662920000000018</v>
      </c>
      <c r="L18" s="507">
        <v>0.97408609999999995</v>
      </c>
      <c r="M18" s="507">
        <v>1.0532201000000001</v>
      </c>
      <c r="N18" s="507">
        <v>1.0593055</v>
      </c>
      <c r="O18" s="954">
        <v>1.3056077000000001</v>
      </c>
      <c r="P18" s="955">
        <f t="shared" si="1"/>
        <v>13.0800541</v>
      </c>
      <c r="Q18" s="2"/>
      <c r="AI18" s="1426"/>
      <c r="AJ18" s="1329" t="s">
        <v>332</v>
      </c>
      <c r="AK18" s="1432">
        <v>20.8463016</v>
      </c>
      <c r="AL18" s="1433">
        <v>22.604028599999996</v>
      </c>
      <c r="AM18" s="1433">
        <v>24.947473199999994</v>
      </c>
      <c r="AN18" s="1433">
        <v>22.027794300000004</v>
      </c>
      <c r="AO18" s="1433">
        <v>24.907878499999995</v>
      </c>
      <c r="AP18" s="1433">
        <v>21.6826206</v>
      </c>
      <c r="AQ18" s="1433">
        <v>21.677180700000001</v>
      </c>
      <c r="AR18" s="1433">
        <v>24.969604500000003</v>
      </c>
      <c r="AS18" s="1433">
        <v>24.274448999999997</v>
      </c>
      <c r="AT18" s="1433">
        <v>22.930401500000002</v>
      </c>
      <c r="AU18" s="1433">
        <v>24.111789100000006</v>
      </c>
      <c r="AV18" s="1433">
        <v>24.931114500000003</v>
      </c>
      <c r="AW18" s="1434">
        <v>279.91063610000009</v>
      </c>
      <c r="AX18" s="1428">
        <f t="shared" si="0"/>
        <v>0</v>
      </c>
      <c r="BB18" s="1325" t="s">
        <v>297</v>
      </c>
      <c r="BC18" s="1325">
        <v>30.341934300000002</v>
      </c>
      <c r="BD18" s="1325">
        <v>27.395945900000001</v>
      </c>
      <c r="BE18" s="1325">
        <v>24.701790399999997</v>
      </c>
      <c r="BF18" s="1325">
        <v>25.248055099999998</v>
      </c>
      <c r="BG18" s="1325">
        <v>33.259877299999992</v>
      </c>
      <c r="BH18" s="1325">
        <v>31.394898400000002</v>
      </c>
      <c r="BI18" s="1325">
        <v>32.815837399999992</v>
      </c>
      <c r="BJ18" s="1325">
        <v>31.4136317</v>
      </c>
      <c r="BK18" s="1325">
        <v>29.726752100000002</v>
      </c>
      <c r="BL18" s="1325">
        <v>27.366356</v>
      </c>
      <c r="BM18" s="1325">
        <v>33.315965000000006</v>
      </c>
      <c r="BN18" s="1325">
        <v>30.4404185</v>
      </c>
      <c r="BO18" s="1327">
        <v>357.4214621000001</v>
      </c>
    </row>
    <row r="19" spans="2:67" ht="18.75" customHeight="1">
      <c r="B19" s="489">
        <v>11</v>
      </c>
      <c r="C19" s="595" t="s">
        <v>332</v>
      </c>
      <c r="D19" s="953">
        <v>20.8463016</v>
      </c>
      <c r="E19" s="507">
        <v>22.604028599999996</v>
      </c>
      <c r="F19" s="507">
        <v>24.947473199999994</v>
      </c>
      <c r="G19" s="507">
        <v>22.027794300000004</v>
      </c>
      <c r="H19" s="507">
        <v>24.907878499999995</v>
      </c>
      <c r="I19" s="507">
        <v>21.6826206</v>
      </c>
      <c r="J19" s="507">
        <v>21.677180700000001</v>
      </c>
      <c r="K19" s="507">
        <v>24.969604500000003</v>
      </c>
      <c r="L19" s="507">
        <v>24.274448999999997</v>
      </c>
      <c r="M19" s="507">
        <v>22.930401500000002</v>
      </c>
      <c r="N19" s="507">
        <v>24.111789100000006</v>
      </c>
      <c r="O19" s="954">
        <v>24.931114500000003</v>
      </c>
      <c r="P19" s="955">
        <f t="shared" si="1"/>
        <v>279.91063609999998</v>
      </c>
      <c r="Q19" s="2"/>
      <c r="AI19" s="1426"/>
      <c r="AJ19" s="1329" t="s">
        <v>50</v>
      </c>
      <c r="AK19" s="1432">
        <v>32.947749000000002</v>
      </c>
      <c r="AL19" s="1433">
        <v>31.193944999999992</v>
      </c>
      <c r="AM19" s="1433">
        <v>35.015068000000007</v>
      </c>
      <c r="AN19" s="1433">
        <v>33.260012000000003</v>
      </c>
      <c r="AO19" s="1433">
        <v>35.892758000000008</v>
      </c>
      <c r="AP19" s="1433">
        <v>34.020466999999996</v>
      </c>
      <c r="AQ19" s="1433">
        <v>34.652929999999998</v>
      </c>
      <c r="AR19" s="1433">
        <v>34.072637999999998</v>
      </c>
      <c r="AS19" s="1433">
        <v>34.554731999999994</v>
      </c>
      <c r="AT19" s="1433">
        <v>33.827229000000003</v>
      </c>
      <c r="AU19" s="1433">
        <v>34.511316000000001</v>
      </c>
      <c r="AV19" s="1433">
        <v>33.404317999999996</v>
      </c>
      <c r="AW19" s="1434">
        <v>407.35316199999977</v>
      </c>
      <c r="AX19" s="1428">
        <f t="shared" si="0"/>
        <v>0</v>
      </c>
      <c r="BB19" s="1325" t="s">
        <v>240</v>
      </c>
      <c r="BC19" s="1325">
        <v>24.4748205</v>
      </c>
      <c r="BD19" s="1325">
        <v>23.471200999999994</v>
      </c>
      <c r="BE19" s="1325">
        <v>26.751661899999995</v>
      </c>
      <c r="BF19" s="1325">
        <v>22.630687799999997</v>
      </c>
      <c r="BG19" s="1325">
        <v>23.149611300000004</v>
      </c>
      <c r="BH19" s="1325">
        <v>23.716030999999994</v>
      </c>
      <c r="BI19" s="1325">
        <v>24.047887899999999</v>
      </c>
      <c r="BJ19" s="1325">
        <v>26.9982796</v>
      </c>
      <c r="BK19" s="1325">
        <v>27.866816600000003</v>
      </c>
      <c r="BL19" s="1325">
        <v>28.614772500000015</v>
      </c>
      <c r="BM19" s="1325">
        <v>29.835751900000002</v>
      </c>
      <c r="BN19" s="1325">
        <v>28.399753199999999</v>
      </c>
      <c r="BO19" s="1327">
        <v>309.95727520000042</v>
      </c>
    </row>
    <row r="20" spans="2:67" ht="18.75" customHeight="1">
      <c r="B20" s="489">
        <v>12</v>
      </c>
      <c r="C20" s="595" t="s">
        <v>50</v>
      </c>
      <c r="D20" s="953">
        <v>32.947749000000002</v>
      </c>
      <c r="E20" s="507">
        <v>31.193944999999992</v>
      </c>
      <c r="F20" s="507">
        <v>35.015068000000007</v>
      </c>
      <c r="G20" s="507">
        <v>33.260012000000003</v>
      </c>
      <c r="H20" s="507">
        <v>35.892758000000008</v>
      </c>
      <c r="I20" s="507">
        <v>34.020466999999996</v>
      </c>
      <c r="J20" s="507">
        <v>34.652929999999998</v>
      </c>
      <c r="K20" s="507">
        <v>34.072637999999998</v>
      </c>
      <c r="L20" s="507">
        <v>34.554731999999994</v>
      </c>
      <c r="M20" s="507">
        <v>33.827229000000003</v>
      </c>
      <c r="N20" s="507">
        <v>34.511316000000001</v>
      </c>
      <c r="O20" s="954">
        <v>33.404317999999996</v>
      </c>
      <c r="P20" s="955">
        <f t="shared" si="1"/>
        <v>407.35316200000005</v>
      </c>
      <c r="Q20" s="2"/>
      <c r="AI20" s="1426"/>
      <c r="AJ20" s="1329" t="s">
        <v>366</v>
      </c>
      <c r="AK20" s="1432">
        <v>7.9018049000000001</v>
      </c>
      <c r="AL20" s="1433">
        <v>8.9125334000000009</v>
      </c>
      <c r="AM20" s="1433">
        <v>9.8502046000000014</v>
      </c>
      <c r="AN20" s="1433">
        <v>8.3038197999999994</v>
      </c>
      <c r="AO20" s="1433">
        <v>9.7504355000000018</v>
      </c>
      <c r="AP20" s="1433">
        <v>8.3819917000000022</v>
      </c>
      <c r="AQ20" s="1433">
        <v>8.2891255000000008</v>
      </c>
      <c r="AR20" s="1433">
        <v>9.9529627999999999</v>
      </c>
      <c r="AS20" s="1433">
        <v>9.4611955000000005</v>
      </c>
      <c r="AT20" s="1433">
        <v>8.9923088</v>
      </c>
      <c r="AU20" s="1433">
        <v>9.3931389000000003</v>
      </c>
      <c r="AV20" s="1433">
        <v>9.5651852999999996</v>
      </c>
      <c r="AW20" s="1434">
        <v>108.75470669999999</v>
      </c>
      <c r="AX20" s="1428">
        <f t="shared" si="0"/>
        <v>0</v>
      </c>
      <c r="BB20" s="1325" t="s">
        <v>296</v>
      </c>
      <c r="BC20" s="1325">
        <v>26.854011600000014</v>
      </c>
      <c r="BD20" s="1325">
        <v>26.602661000000001</v>
      </c>
      <c r="BE20" s="1325">
        <v>30.301346700000007</v>
      </c>
      <c r="BF20" s="1325">
        <v>25.269376300000015</v>
      </c>
      <c r="BG20" s="1325">
        <v>24.864277000000008</v>
      </c>
      <c r="BH20" s="1325">
        <v>24.337100500000005</v>
      </c>
      <c r="BI20" s="1325">
        <v>23.154594299999996</v>
      </c>
      <c r="BJ20" s="1325">
        <v>23.869187299999993</v>
      </c>
      <c r="BK20" s="1325">
        <v>24.247533399999995</v>
      </c>
      <c r="BL20" s="1325">
        <v>25.244533099999995</v>
      </c>
      <c r="BM20" s="1325">
        <v>25.406728699999995</v>
      </c>
      <c r="BN20" s="1325">
        <v>24.930912599999996</v>
      </c>
      <c r="BO20" s="1327">
        <v>305.08226249999996</v>
      </c>
    </row>
    <row r="21" spans="2:67" ht="18.75" customHeight="1">
      <c r="B21" s="489">
        <v>13</v>
      </c>
      <c r="C21" s="595" t="s">
        <v>366</v>
      </c>
      <c r="D21" s="953">
        <v>7.9018049000000001</v>
      </c>
      <c r="E21" s="507">
        <v>8.9125334000000009</v>
      </c>
      <c r="F21" s="507">
        <v>9.8502046000000014</v>
      </c>
      <c r="G21" s="507">
        <v>8.3038197999999994</v>
      </c>
      <c r="H21" s="507">
        <v>9.7504355000000018</v>
      </c>
      <c r="I21" s="507">
        <v>8.3819917000000022</v>
      </c>
      <c r="J21" s="507">
        <v>8.2891255000000008</v>
      </c>
      <c r="K21" s="507">
        <v>9.9529627999999999</v>
      </c>
      <c r="L21" s="507">
        <v>9.4611955000000005</v>
      </c>
      <c r="M21" s="507">
        <v>8.9923088</v>
      </c>
      <c r="N21" s="507">
        <v>9.3931389000000003</v>
      </c>
      <c r="O21" s="954">
        <v>9.5651852999999996</v>
      </c>
      <c r="P21" s="955">
        <f t="shared" si="1"/>
        <v>108.7547067</v>
      </c>
      <c r="Q21" s="2"/>
      <c r="AI21" s="1426"/>
      <c r="AJ21" s="1329" t="s">
        <v>51</v>
      </c>
      <c r="AK21" s="1432">
        <v>43.988130800000008</v>
      </c>
      <c r="AL21" s="1433">
        <v>42.173709500000008</v>
      </c>
      <c r="AM21" s="1433">
        <v>46.991459399999997</v>
      </c>
      <c r="AN21" s="1433">
        <v>45.755767399999996</v>
      </c>
      <c r="AO21" s="1433">
        <v>45.578702599999993</v>
      </c>
      <c r="AP21" s="1433">
        <v>42.347893999999997</v>
      </c>
      <c r="AQ21" s="1433">
        <v>44.0059714</v>
      </c>
      <c r="AR21" s="1433">
        <v>44.128327500000005</v>
      </c>
      <c r="AS21" s="1433">
        <v>42.532641700000006</v>
      </c>
      <c r="AT21" s="1433">
        <v>41.390553400000002</v>
      </c>
      <c r="AU21" s="1433">
        <v>40.53961429999999</v>
      </c>
      <c r="AV21" s="1433">
        <v>41.711347800000006</v>
      </c>
      <c r="AW21" s="1434">
        <v>521.14411979999988</v>
      </c>
      <c r="AX21" s="1428">
        <f t="shared" si="0"/>
        <v>0</v>
      </c>
      <c r="BB21" s="1325" t="s">
        <v>332</v>
      </c>
      <c r="BC21" s="1325">
        <v>20.8463016</v>
      </c>
      <c r="BD21" s="1325">
        <v>22.604028599999996</v>
      </c>
      <c r="BE21" s="1325">
        <v>24.947473199999994</v>
      </c>
      <c r="BF21" s="1325">
        <v>22.027794300000004</v>
      </c>
      <c r="BG21" s="1325">
        <v>24.907878499999995</v>
      </c>
      <c r="BH21" s="1325">
        <v>21.6826206</v>
      </c>
      <c r="BI21" s="1325">
        <v>21.677180700000001</v>
      </c>
      <c r="BJ21" s="1325">
        <v>24.969604500000003</v>
      </c>
      <c r="BK21" s="1325">
        <v>24.274448999999997</v>
      </c>
      <c r="BL21" s="1325">
        <v>22.930401500000002</v>
      </c>
      <c r="BM21" s="1325">
        <v>24.111789100000006</v>
      </c>
      <c r="BN21" s="1325">
        <v>24.931114500000003</v>
      </c>
      <c r="BO21" s="1327">
        <v>279.91063610000009</v>
      </c>
    </row>
    <row r="22" spans="2:67" ht="18.75" customHeight="1">
      <c r="B22" s="489">
        <v>14</v>
      </c>
      <c r="C22" s="595" t="s">
        <v>51</v>
      </c>
      <c r="D22" s="953">
        <v>43.988130800000008</v>
      </c>
      <c r="E22" s="507">
        <v>42.173709500000008</v>
      </c>
      <c r="F22" s="507">
        <v>46.991459399999997</v>
      </c>
      <c r="G22" s="507">
        <v>45.755767399999996</v>
      </c>
      <c r="H22" s="507">
        <v>45.578702599999993</v>
      </c>
      <c r="I22" s="507">
        <v>42.347893999999997</v>
      </c>
      <c r="J22" s="507">
        <v>44.0059714</v>
      </c>
      <c r="K22" s="507">
        <v>44.128327500000005</v>
      </c>
      <c r="L22" s="507">
        <v>42.532641700000006</v>
      </c>
      <c r="M22" s="507">
        <v>41.390553400000002</v>
      </c>
      <c r="N22" s="507">
        <v>40.53961429999999</v>
      </c>
      <c r="O22" s="954">
        <v>41.711347800000006</v>
      </c>
      <c r="P22" s="955">
        <f t="shared" si="1"/>
        <v>521.1441198</v>
      </c>
      <c r="Q22" s="2"/>
      <c r="AI22" s="1426"/>
      <c r="AJ22" s="1329" t="s">
        <v>238</v>
      </c>
      <c r="AK22" s="1432">
        <v>371.45172960000014</v>
      </c>
      <c r="AL22" s="1433">
        <v>332.80344309999992</v>
      </c>
      <c r="AM22" s="1433">
        <v>383.42978749999992</v>
      </c>
      <c r="AN22" s="1433">
        <v>330.07262920000011</v>
      </c>
      <c r="AO22" s="1433">
        <v>291.32060129999974</v>
      </c>
      <c r="AP22" s="1433">
        <v>348.4862365000003</v>
      </c>
      <c r="AQ22" s="1433">
        <v>377.47047240000023</v>
      </c>
      <c r="AR22" s="1433">
        <v>376.03515330000005</v>
      </c>
      <c r="AS22" s="1433">
        <v>355.37365919999979</v>
      </c>
      <c r="AT22" s="1433">
        <v>379.41047239999989</v>
      </c>
      <c r="AU22" s="1433">
        <v>370.70424300000019</v>
      </c>
      <c r="AV22" s="1433">
        <v>399.25044129999964</v>
      </c>
      <c r="AW22" s="1434">
        <v>4315.8088688000062</v>
      </c>
      <c r="AX22" s="1428">
        <f t="shared" si="0"/>
        <v>0</v>
      </c>
      <c r="BB22" s="1325" t="s">
        <v>365</v>
      </c>
      <c r="BC22" s="1325">
        <v>11.7078414</v>
      </c>
      <c r="BD22" s="1325">
        <v>10.670436299999999</v>
      </c>
      <c r="BE22" s="1325">
        <v>12.413259100000001</v>
      </c>
      <c r="BF22" s="1325">
        <v>12.569983099999998</v>
      </c>
      <c r="BG22" s="1325">
        <v>12.396883200000001</v>
      </c>
      <c r="BH22" s="1325">
        <v>13.3120437</v>
      </c>
      <c r="BI22" s="1325">
        <v>13.549069599999999</v>
      </c>
      <c r="BJ22" s="1325">
        <v>13.047729700000001</v>
      </c>
      <c r="BK22" s="1325">
        <v>12.0414665</v>
      </c>
      <c r="BL22" s="1325">
        <v>13.6623026</v>
      </c>
      <c r="BM22" s="1325">
        <v>12.435109199999999</v>
      </c>
      <c r="BN22" s="1325">
        <v>12.4453852</v>
      </c>
      <c r="BO22" s="1327">
        <v>150.25150960000002</v>
      </c>
    </row>
    <row r="23" spans="2:67" ht="18.75" customHeight="1">
      <c r="B23" s="489">
        <v>15</v>
      </c>
      <c r="C23" s="595" t="s">
        <v>238</v>
      </c>
      <c r="D23" s="953">
        <v>371.45172960000014</v>
      </c>
      <c r="E23" s="507">
        <v>332.80344309999992</v>
      </c>
      <c r="F23" s="507">
        <v>383.42978749999992</v>
      </c>
      <c r="G23" s="507">
        <v>330.07262920000011</v>
      </c>
      <c r="H23" s="507">
        <v>291.32060129999974</v>
      </c>
      <c r="I23" s="507">
        <v>348.4862365000003</v>
      </c>
      <c r="J23" s="507">
        <v>377.47047240000023</v>
      </c>
      <c r="K23" s="507">
        <v>376.03515330000005</v>
      </c>
      <c r="L23" s="507">
        <v>355.37365919999979</v>
      </c>
      <c r="M23" s="507">
        <v>379.41047239999989</v>
      </c>
      <c r="N23" s="507">
        <v>370.70424300000019</v>
      </c>
      <c r="O23" s="954">
        <v>399.25044129999964</v>
      </c>
      <c r="P23" s="955">
        <f t="shared" si="1"/>
        <v>4315.8088687999998</v>
      </c>
      <c r="Q23" s="2"/>
      <c r="AI23" s="1426"/>
      <c r="AJ23" s="1329" t="s">
        <v>239</v>
      </c>
      <c r="AK23" s="1432">
        <v>1.328997</v>
      </c>
      <c r="AL23" s="1433">
        <v>1.2129118999999999</v>
      </c>
      <c r="AM23" s="1433">
        <v>1.3119464000000001</v>
      </c>
      <c r="AN23" s="1433">
        <v>1.2219426</v>
      </c>
      <c r="AO23" s="1433">
        <v>1.1896435999999999</v>
      </c>
      <c r="AP23" s="1433">
        <v>1.4163101</v>
      </c>
      <c r="AQ23" s="1433">
        <v>1.2542595000000001</v>
      </c>
      <c r="AR23" s="1433">
        <v>1.3402300999999999</v>
      </c>
      <c r="AS23" s="1433">
        <v>1.429046</v>
      </c>
      <c r="AT23" s="1433">
        <v>1.3716245</v>
      </c>
      <c r="AU23" s="1433">
        <v>1.3042285</v>
      </c>
      <c r="AV23" s="1433">
        <v>1.3838965000000001</v>
      </c>
      <c r="AW23" s="1434">
        <v>15.765036700000001</v>
      </c>
      <c r="AX23" s="1428">
        <f t="shared" si="0"/>
        <v>0</v>
      </c>
      <c r="BB23" s="1325" t="s">
        <v>52</v>
      </c>
      <c r="BC23" s="1325">
        <v>11.524486999999999</v>
      </c>
      <c r="BD23" s="1325">
        <v>9.4315249999999988</v>
      </c>
      <c r="BE23" s="1325">
        <v>10.814044000000001</v>
      </c>
      <c r="BF23" s="1325">
        <v>10.157621000000001</v>
      </c>
      <c r="BG23" s="1325">
        <v>11.79522</v>
      </c>
      <c r="BH23" s="1325">
        <v>11.511422</v>
      </c>
      <c r="BI23" s="1325">
        <v>12.414395000000001</v>
      </c>
      <c r="BJ23" s="1325">
        <v>12.212947</v>
      </c>
      <c r="BK23" s="1325">
        <v>11.923477</v>
      </c>
      <c r="BL23" s="1325">
        <v>12.495728000000002</v>
      </c>
      <c r="BM23" s="1325">
        <v>12.404763000000001</v>
      </c>
      <c r="BN23" s="1325">
        <v>12.564461</v>
      </c>
      <c r="BO23" s="1327">
        <v>139.25008999999994</v>
      </c>
    </row>
    <row r="24" spans="2:67" ht="18.75" customHeight="1">
      <c r="B24" s="489">
        <f t="shared" si="2"/>
        <v>16</v>
      </c>
      <c r="C24" s="595" t="s">
        <v>239</v>
      </c>
      <c r="D24" s="953">
        <v>1.328997</v>
      </c>
      <c r="E24" s="507">
        <v>1.2129118999999999</v>
      </c>
      <c r="F24" s="507">
        <v>1.3119464000000001</v>
      </c>
      <c r="G24" s="507">
        <v>1.2219426</v>
      </c>
      <c r="H24" s="507">
        <v>1.1896435999999999</v>
      </c>
      <c r="I24" s="507">
        <v>1.4163101</v>
      </c>
      <c r="J24" s="507">
        <v>1.2542595000000001</v>
      </c>
      <c r="K24" s="507">
        <v>1.3402300999999999</v>
      </c>
      <c r="L24" s="507">
        <v>1.429046</v>
      </c>
      <c r="M24" s="507">
        <v>1.3716245</v>
      </c>
      <c r="N24" s="507">
        <v>1.3042285</v>
      </c>
      <c r="O24" s="954">
        <v>1.3838965000000001</v>
      </c>
      <c r="P24" s="955">
        <f t="shared" si="1"/>
        <v>15.7650367</v>
      </c>
      <c r="Q24" s="2"/>
      <c r="AI24" s="1426"/>
      <c r="AJ24" s="1329" t="s">
        <v>333</v>
      </c>
      <c r="AK24" s="1432">
        <v>367.26454530000012</v>
      </c>
      <c r="AL24" s="1433">
        <v>332.57549829999999</v>
      </c>
      <c r="AM24" s="1433">
        <v>377.42714710000001</v>
      </c>
      <c r="AN24" s="1433">
        <v>365.15065880000003</v>
      </c>
      <c r="AO24" s="1433">
        <v>425.1315123</v>
      </c>
      <c r="AP24" s="1433">
        <v>420.98223819999998</v>
      </c>
      <c r="AQ24" s="1433">
        <v>442.66471090000016</v>
      </c>
      <c r="AR24" s="1433">
        <v>438.66041009999969</v>
      </c>
      <c r="AS24" s="1433">
        <v>474.1911933999998</v>
      </c>
      <c r="AT24" s="1433">
        <v>502.72197489999991</v>
      </c>
      <c r="AU24" s="1433">
        <v>494.1224142999996</v>
      </c>
      <c r="AV24" s="1433">
        <v>507.38498449999986</v>
      </c>
      <c r="AW24" s="1434">
        <v>5148.2772881000074</v>
      </c>
      <c r="AX24" s="1428">
        <f t="shared" si="0"/>
        <v>8.1854523159563541E-12</v>
      </c>
      <c r="BB24" s="1325" t="s">
        <v>49</v>
      </c>
      <c r="BC24" s="1325">
        <v>11.384072</v>
      </c>
      <c r="BD24" s="1325">
        <v>11.009247999999999</v>
      </c>
      <c r="BE24" s="1325">
        <v>10.085920999999999</v>
      </c>
      <c r="BF24" s="1325">
        <v>7.3402879999999993</v>
      </c>
      <c r="BG24" s="1325">
        <v>12.972996999999999</v>
      </c>
      <c r="BH24" s="1325">
        <v>12.405647</v>
      </c>
      <c r="BI24" s="1325">
        <v>10.918182999999999</v>
      </c>
      <c r="BJ24" s="1325">
        <v>10.890368</v>
      </c>
      <c r="BK24" s="1325">
        <v>11.014704</v>
      </c>
      <c r="BL24" s="1325">
        <v>12.332474000000001</v>
      </c>
      <c r="BM24" s="1325">
        <v>12.441077</v>
      </c>
      <c r="BN24" s="1325">
        <v>11.910177000000001</v>
      </c>
      <c r="BO24" s="1327">
        <v>134.70515599999999</v>
      </c>
    </row>
    <row r="25" spans="2:67" ht="18.75" customHeight="1">
      <c r="B25" s="489">
        <f t="shared" si="2"/>
        <v>17</v>
      </c>
      <c r="C25" s="595" t="s">
        <v>333</v>
      </c>
      <c r="D25" s="953">
        <v>367.26454530000012</v>
      </c>
      <c r="E25" s="507">
        <v>332.57549829999999</v>
      </c>
      <c r="F25" s="507">
        <v>377.42714710000001</v>
      </c>
      <c r="G25" s="507">
        <v>365.15065880000003</v>
      </c>
      <c r="H25" s="507">
        <v>425.1315123</v>
      </c>
      <c r="I25" s="507">
        <v>420.98223819999998</v>
      </c>
      <c r="J25" s="507">
        <v>442.66471090000016</v>
      </c>
      <c r="K25" s="507">
        <v>438.66041009999969</v>
      </c>
      <c r="L25" s="507">
        <v>474.1911933999998</v>
      </c>
      <c r="M25" s="507">
        <v>502.72197489999991</v>
      </c>
      <c r="N25" s="507">
        <v>494.1224142999996</v>
      </c>
      <c r="O25" s="954">
        <v>507.38498449999986</v>
      </c>
      <c r="P25" s="955">
        <f t="shared" si="1"/>
        <v>5148.2772880999992</v>
      </c>
      <c r="Q25" s="2"/>
      <c r="AI25" s="1426"/>
      <c r="AJ25" s="1329" t="s">
        <v>240</v>
      </c>
      <c r="AK25" s="1432">
        <v>24.4748205</v>
      </c>
      <c r="AL25" s="1433">
        <v>23.471200999999994</v>
      </c>
      <c r="AM25" s="1433">
        <v>26.751661899999995</v>
      </c>
      <c r="AN25" s="1433">
        <v>22.630687799999997</v>
      </c>
      <c r="AO25" s="1433">
        <v>23.149611300000004</v>
      </c>
      <c r="AP25" s="1433">
        <v>23.716030999999994</v>
      </c>
      <c r="AQ25" s="1433">
        <v>24.047887899999999</v>
      </c>
      <c r="AR25" s="1433">
        <v>26.9982796</v>
      </c>
      <c r="AS25" s="1433">
        <v>27.866816600000003</v>
      </c>
      <c r="AT25" s="1433">
        <v>28.614772500000015</v>
      </c>
      <c r="AU25" s="1433">
        <v>29.835751900000002</v>
      </c>
      <c r="AV25" s="1433">
        <v>28.399753199999999</v>
      </c>
      <c r="AW25" s="1434">
        <v>309.95727520000042</v>
      </c>
      <c r="AX25" s="1428">
        <f t="shared" si="0"/>
        <v>0</v>
      </c>
      <c r="BB25" s="1325" t="s">
        <v>366</v>
      </c>
      <c r="BC25" s="1325">
        <v>7.9018049000000001</v>
      </c>
      <c r="BD25" s="1325">
        <v>8.9125334000000009</v>
      </c>
      <c r="BE25" s="1325">
        <v>9.8502046000000014</v>
      </c>
      <c r="BF25" s="1325">
        <v>8.3038197999999994</v>
      </c>
      <c r="BG25" s="1325">
        <v>9.7504355000000018</v>
      </c>
      <c r="BH25" s="1325">
        <v>8.3819917000000022</v>
      </c>
      <c r="BI25" s="1325">
        <v>8.2891255000000008</v>
      </c>
      <c r="BJ25" s="1325">
        <v>9.9529627999999999</v>
      </c>
      <c r="BK25" s="1325">
        <v>9.4611955000000005</v>
      </c>
      <c r="BL25" s="1325">
        <v>8.9923088</v>
      </c>
      <c r="BM25" s="1325">
        <v>9.3931389000000003</v>
      </c>
      <c r="BN25" s="1325">
        <v>9.5651852999999996</v>
      </c>
      <c r="BO25" s="1327">
        <v>108.75470669999999</v>
      </c>
    </row>
    <row r="26" spans="2:67" ht="18.75" customHeight="1">
      <c r="B26" s="489">
        <f t="shared" si="2"/>
        <v>18</v>
      </c>
      <c r="C26" s="595" t="s">
        <v>240</v>
      </c>
      <c r="D26" s="953">
        <v>24.4748205</v>
      </c>
      <c r="E26" s="507">
        <v>23.471200999999994</v>
      </c>
      <c r="F26" s="507">
        <v>26.751661899999995</v>
      </c>
      <c r="G26" s="507">
        <v>22.630687799999997</v>
      </c>
      <c r="H26" s="507">
        <v>23.149611300000004</v>
      </c>
      <c r="I26" s="507">
        <v>23.716030999999994</v>
      </c>
      <c r="J26" s="507">
        <v>24.047887899999999</v>
      </c>
      <c r="K26" s="507">
        <v>26.9982796</v>
      </c>
      <c r="L26" s="507">
        <v>27.866816600000003</v>
      </c>
      <c r="M26" s="507">
        <v>28.614772500000015</v>
      </c>
      <c r="N26" s="507">
        <v>29.835751900000002</v>
      </c>
      <c r="O26" s="954">
        <v>28.399753199999999</v>
      </c>
      <c r="P26" s="955">
        <f t="shared" si="1"/>
        <v>309.95727520000003</v>
      </c>
      <c r="Q26" s="2"/>
      <c r="AI26" s="1426"/>
      <c r="AJ26" s="1329" t="s">
        <v>52</v>
      </c>
      <c r="AK26" s="1432">
        <v>11.524486999999999</v>
      </c>
      <c r="AL26" s="1433">
        <v>9.4315249999999988</v>
      </c>
      <c r="AM26" s="1433">
        <v>10.814044000000001</v>
      </c>
      <c r="AN26" s="1433">
        <v>10.157621000000001</v>
      </c>
      <c r="AO26" s="1433">
        <v>11.79522</v>
      </c>
      <c r="AP26" s="1433">
        <v>11.511422</v>
      </c>
      <c r="AQ26" s="1433">
        <v>12.414395000000001</v>
      </c>
      <c r="AR26" s="1433">
        <v>12.212947</v>
      </c>
      <c r="AS26" s="1433">
        <v>11.923477</v>
      </c>
      <c r="AT26" s="1433">
        <v>12.495728000000002</v>
      </c>
      <c r="AU26" s="1433">
        <v>12.404763000000001</v>
      </c>
      <c r="AV26" s="1433">
        <v>12.564461</v>
      </c>
      <c r="AW26" s="1434">
        <v>139.25008999999994</v>
      </c>
      <c r="AX26" s="1428">
        <f t="shared" si="0"/>
        <v>0</v>
      </c>
      <c r="BB26" s="1325" t="s">
        <v>241</v>
      </c>
      <c r="BC26" s="1325">
        <v>9.174287099999999</v>
      </c>
      <c r="BD26" s="1325">
        <v>7.9099302999999992</v>
      </c>
      <c r="BE26" s="1325">
        <v>9.0210489999999997</v>
      </c>
      <c r="BF26" s="1325">
        <v>8.5031052000000003</v>
      </c>
      <c r="BG26" s="1325">
        <v>11.7008905</v>
      </c>
      <c r="BH26" s="1325">
        <v>10.301998599999999</v>
      </c>
      <c r="BI26" s="1325">
        <v>10.079431100000001</v>
      </c>
      <c r="BJ26" s="1325">
        <v>9.8965016000000006</v>
      </c>
      <c r="BK26" s="1325">
        <v>7.9119094000000008</v>
      </c>
      <c r="BL26" s="1325">
        <v>7.2843844000000013</v>
      </c>
      <c r="BM26" s="1325">
        <v>8.0638118999999993</v>
      </c>
      <c r="BN26" s="1325">
        <v>7.2156686000000008</v>
      </c>
      <c r="BO26" s="1327">
        <v>107.06296769999999</v>
      </c>
    </row>
    <row r="27" spans="2:67" ht="18.75" customHeight="1">
      <c r="B27" s="489">
        <f t="shared" si="2"/>
        <v>19</v>
      </c>
      <c r="C27" s="595" t="s">
        <v>52</v>
      </c>
      <c r="D27" s="953">
        <v>11.524486999999999</v>
      </c>
      <c r="E27" s="507">
        <v>9.4315249999999988</v>
      </c>
      <c r="F27" s="507">
        <v>10.814044000000001</v>
      </c>
      <c r="G27" s="507">
        <v>10.157621000000001</v>
      </c>
      <c r="H27" s="507">
        <v>11.79522</v>
      </c>
      <c r="I27" s="507">
        <v>11.511422</v>
      </c>
      <c r="J27" s="507">
        <v>12.414395000000001</v>
      </c>
      <c r="K27" s="507">
        <v>12.212947</v>
      </c>
      <c r="L27" s="507">
        <v>11.923477</v>
      </c>
      <c r="M27" s="507">
        <v>12.495728000000002</v>
      </c>
      <c r="N27" s="507">
        <v>12.404763000000001</v>
      </c>
      <c r="O27" s="951">
        <v>12.564461</v>
      </c>
      <c r="P27" s="955">
        <f t="shared" si="1"/>
        <v>139.25009</v>
      </c>
      <c r="Q27" s="2"/>
      <c r="AI27" s="1426"/>
      <c r="AJ27" s="1329" t="s">
        <v>295</v>
      </c>
      <c r="AK27" s="1432">
        <v>1.0892291999999999</v>
      </c>
      <c r="AL27" s="1433">
        <v>0.78357389999999993</v>
      </c>
      <c r="AM27" s="1433">
        <v>1.3487879999999999</v>
      </c>
      <c r="AN27" s="1433">
        <v>1.3197865</v>
      </c>
      <c r="AO27" s="1433">
        <v>1.6116230000000002</v>
      </c>
      <c r="AP27" s="1433">
        <v>1.4297032999999999</v>
      </c>
      <c r="AQ27" s="1433">
        <v>1.5546313999999999</v>
      </c>
      <c r="AR27" s="1433">
        <v>1.4822384999999998</v>
      </c>
      <c r="AS27" s="1433">
        <v>1.3306134000000001</v>
      </c>
      <c r="AT27" s="1433">
        <v>1.3764664</v>
      </c>
      <c r="AU27" s="1433">
        <v>1.4015412999999999</v>
      </c>
      <c r="AV27" s="1433">
        <v>1.4478996999999998</v>
      </c>
      <c r="AW27" s="1434">
        <v>16.176094600000003</v>
      </c>
      <c r="AX27" s="1428">
        <f t="shared" si="0"/>
        <v>0</v>
      </c>
      <c r="BB27" s="1325" t="s">
        <v>331</v>
      </c>
      <c r="BC27" s="1325">
        <v>4.2104891000000002</v>
      </c>
      <c r="BD27" s="1325">
        <v>3.9206887999999998</v>
      </c>
      <c r="BE27" s="1325">
        <v>4.3160510999999993</v>
      </c>
      <c r="BF27" s="1325">
        <v>4.1589976999999996</v>
      </c>
      <c r="BG27" s="1325">
        <v>4.2808606000000005</v>
      </c>
      <c r="BH27" s="1325">
        <v>4.1315814000000008</v>
      </c>
      <c r="BI27" s="1325">
        <v>3.8690178000000013</v>
      </c>
      <c r="BJ27" s="1325">
        <v>3.9858087999999992</v>
      </c>
      <c r="BK27" s="1325">
        <v>3.9811534999999996</v>
      </c>
      <c r="BL27" s="1325">
        <v>3.8802913000000001</v>
      </c>
      <c r="BM27" s="1325">
        <v>3.6353862000000001</v>
      </c>
      <c r="BN27" s="1325">
        <v>3.9924165999999994</v>
      </c>
      <c r="BO27" s="1327">
        <v>48.362742900000029</v>
      </c>
    </row>
    <row r="28" spans="2:67" ht="18.75" customHeight="1">
      <c r="B28" s="489">
        <f t="shared" si="2"/>
        <v>20</v>
      </c>
      <c r="C28" s="595" t="s">
        <v>295</v>
      </c>
      <c r="D28" s="953">
        <v>1.0892291999999999</v>
      </c>
      <c r="E28" s="507">
        <v>0.78357389999999993</v>
      </c>
      <c r="F28" s="507">
        <v>1.3487879999999999</v>
      </c>
      <c r="G28" s="507">
        <v>1.3197865</v>
      </c>
      <c r="H28" s="507">
        <v>1.6116230000000002</v>
      </c>
      <c r="I28" s="507">
        <v>1.4297032999999999</v>
      </c>
      <c r="J28" s="507">
        <v>1.5546313999999999</v>
      </c>
      <c r="K28" s="507">
        <v>1.4822384999999998</v>
      </c>
      <c r="L28" s="507">
        <v>1.3306134000000001</v>
      </c>
      <c r="M28" s="507">
        <v>1.3764664</v>
      </c>
      <c r="N28" s="507">
        <v>1.4015412999999999</v>
      </c>
      <c r="O28" s="954">
        <v>1.4478996999999998</v>
      </c>
      <c r="P28" s="955">
        <f t="shared" si="1"/>
        <v>16.176094599999999</v>
      </c>
      <c r="Q28" s="2"/>
      <c r="AI28" s="1426"/>
      <c r="AJ28" s="1329" t="s">
        <v>296</v>
      </c>
      <c r="AK28" s="1432">
        <v>26.854011600000014</v>
      </c>
      <c r="AL28" s="1433">
        <v>26.602661000000001</v>
      </c>
      <c r="AM28" s="1433">
        <v>30.301346700000007</v>
      </c>
      <c r="AN28" s="1433">
        <v>25.269376300000015</v>
      </c>
      <c r="AO28" s="1433">
        <v>24.864277000000008</v>
      </c>
      <c r="AP28" s="1433">
        <v>24.337100500000005</v>
      </c>
      <c r="AQ28" s="1433">
        <v>23.154594299999996</v>
      </c>
      <c r="AR28" s="1433">
        <v>23.869187299999993</v>
      </c>
      <c r="AS28" s="1433">
        <v>24.247533399999995</v>
      </c>
      <c r="AT28" s="1433">
        <v>25.244533099999995</v>
      </c>
      <c r="AU28" s="1433">
        <v>25.406728699999995</v>
      </c>
      <c r="AV28" s="1433">
        <v>24.930912599999996</v>
      </c>
      <c r="AW28" s="1434">
        <v>305.08226249999996</v>
      </c>
      <c r="AX28" s="1428">
        <f t="shared" si="0"/>
        <v>0</v>
      </c>
      <c r="BB28" s="1325" t="s">
        <v>327</v>
      </c>
      <c r="BC28" s="1325">
        <v>7.6096621999999998</v>
      </c>
      <c r="BD28" s="1325">
        <v>6.6710224</v>
      </c>
      <c r="BE28" s="1325">
        <v>7.4592067000000002</v>
      </c>
      <c r="BF28" s="1325">
        <v>5.4401786000000003</v>
      </c>
      <c r="BG28" s="1325">
        <v>2.8117618000000002</v>
      </c>
      <c r="BH28" s="1325">
        <v>4.5091437000000001</v>
      </c>
      <c r="BI28" s="1325">
        <v>2.6004097000000002</v>
      </c>
      <c r="BJ28" s="1325">
        <v>0.44400489999999998</v>
      </c>
      <c r="BK28" s="1325">
        <v>0.59060639999999998</v>
      </c>
      <c r="BL28" s="1325">
        <v>3.4519291000000001</v>
      </c>
      <c r="BM28" s="1325">
        <v>1.3766339999999999</v>
      </c>
      <c r="BN28" s="1325">
        <v>1.1790738999999999</v>
      </c>
      <c r="BO28" s="1327">
        <v>44.143633400000006</v>
      </c>
    </row>
    <row r="29" spans="2:67" ht="18.75" customHeight="1">
      <c r="B29" s="489">
        <f t="shared" si="2"/>
        <v>21</v>
      </c>
      <c r="C29" s="595" t="s">
        <v>296</v>
      </c>
      <c r="D29" s="953">
        <v>26.854011600000014</v>
      </c>
      <c r="E29" s="507">
        <v>26.602661000000001</v>
      </c>
      <c r="F29" s="507">
        <v>30.301346700000007</v>
      </c>
      <c r="G29" s="507">
        <v>25.269376300000015</v>
      </c>
      <c r="H29" s="507">
        <v>24.864277000000008</v>
      </c>
      <c r="I29" s="507">
        <v>24.337100500000005</v>
      </c>
      <c r="J29" s="507">
        <v>23.154594299999996</v>
      </c>
      <c r="K29" s="507">
        <v>23.869187299999993</v>
      </c>
      <c r="L29" s="507">
        <v>24.247533399999995</v>
      </c>
      <c r="M29" s="507">
        <v>25.244533099999995</v>
      </c>
      <c r="N29" s="507">
        <v>25.406728699999995</v>
      </c>
      <c r="O29" s="954">
        <v>24.930912599999996</v>
      </c>
      <c r="P29" s="955">
        <f t="shared" si="1"/>
        <v>305.08226250000001</v>
      </c>
      <c r="Q29" s="2"/>
      <c r="AI29" s="1426"/>
      <c r="AJ29" s="1329" t="s">
        <v>53</v>
      </c>
      <c r="AK29" s="1432">
        <v>444.51309729999974</v>
      </c>
      <c r="AL29" s="1433">
        <v>411.2761890000001</v>
      </c>
      <c r="AM29" s="1433">
        <v>418.00831459999978</v>
      </c>
      <c r="AN29" s="1433">
        <v>403.54778409999994</v>
      </c>
      <c r="AO29" s="1433">
        <v>451.11563869999998</v>
      </c>
      <c r="AP29" s="1433">
        <v>435.03360210000039</v>
      </c>
      <c r="AQ29" s="1433">
        <v>441.99243449999983</v>
      </c>
      <c r="AR29" s="1433">
        <v>443.41767299999998</v>
      </c>
      <c r="AS29" s="1433">
        <v>432.25019439999983</v>
      </c>
      <c r="AT29" s="1433">
        <v>440.74369459999986</v>
      </c>
      <c r="AU29" s="1433">
        <v>433.9207356</v>
      </c>
      <c r="AV29" s="1433">
        <v>445.66772610000004</v>
      </c>
      <c r="AW29" s="1434">
        <v>5201.4870840000058</v>
      </c>
      <c r="AX29" s="1428">
        <f t="shared" si="0"/>
        <v>0</v>
      </c>
      <c r="BB29" s="1325" t="s">
        <v>242</v>
      </c>
      <c r="BC29" s="1325">
        <v>3.3280099999999999</v>
      </c>
      <c r="BD29" s="1325">
        <v>1.372657</v>
      </c>
      <c r="BE29" s="1325">
        <v>1.6170359999999999</v>
      </c>
      <c r="BF29" s="1325">
        <v>1.9903789999999999</v>
      </c>
      <c r="BG29" s="1325">
        <v>2.0189140000000001</v>
      </c>
      <c r="BH29" s="1325">
        <v>2.166188</v>
      </c>
      <c r="BI29" s="1325">
        <v>2.3073450000000002</v>
      </c>
      <c r="BJ29" s="1325">
        <v>2.1481089999999998</v>
      </c>
      <c r="BK29" s="1325">
        <v>2.026745</v>
      </c>
      <c r="BL29" s="1325">
        <v>1.6631880000000001</v>
      </c>
      <c r="BM29" s="1325">
        <v>0.144093</v>
      </c>
      <c r="BO29" s="1325">
        <v>20.782664</v>
      </c>
    </row>
    <row r="30" spans="2:67" ht="18.75" customHeight="1">
      <c r="B30" s="489">
        <f t="shared" si="2"/>
        <v>22</v>
      </c>
      <c r="C30" s="595" t="s">
        <v>53</v>
      </c>
      <c r="D30" s="953">
        <v>444.51309729999974</v>
      </c>
      <c r="E30" s="507">
        <v>411.2761890000001</v>
      </c>
      <c r="F30" s="507">
        <v>418.00831459999978</v>
      </c>
      <c r="G30" s="507">
        <v>403.54778409999994</v>
      </c>
      <c r="H30" s="507">
        <v>451.11563869999998</v>
      </c>
      <c r="I30" s="507">
        <v>435.03360210000039</v>
      </c>
      <c r="J30" s="507">
        <v>441.99243449999983</v>
      </c>
      <c r="K30" s="507">
        <v>443.41767299999998</v>
      </c>
      <c r="L30" s="507">
        <v>432.25019439999983</v>
      </c>
      <c r="M30" s="507">
        <v>440.74369459999986</v>
      </c>
      <c r="N30" s="507">
        <v>433.9207356</v>
      </c>
      <c r="O30" s="954">
        <v>445.66772610000004</v>
      </c>
      <c r="P30" s="955">
        <f t="shared" si="1"/>
        <v>5201.4870839999994</v>
      </c>
      <c r="Q30" s="2"/>
      <c r="AI30" s="1426"/>
      <c r="AJ30" s="1329" t="s">
        <v>337</v>
      </c>
      <c r="AK30" s="1432">
        <v>1.9190528</v>
      </c>
      <c r="AL30" s="1433">
        <v>1.350392</v>
      </c>
      <c r="AM30" s="1433">
        <v>1.6626571999999999</v>
      </c>
      <c r="AN30" s="1433">
        <v>1.6212120999999999</v>
      </c>
      <c r="AO30" s="1433">
        <v>1.5182837</v>
      </c>
      <c r="AP30" s="1433">
        <v>1.3980473</v>
      </c>
      <c r="AQ30" s="1433">
        <v>1.5763468999999999</v>
      </c>
      <c r="AR30" s="1433">
        <v>1.6064871000000001</v>
      </c>
      <c r="AS30" s="1433">
        <v>1.5398629999999998</v>
      </c>
      <c r="AT30" s="1433">
        <v>1.6054217</v>
      </c>
      <c r="AU30" s="1433">
        <v>1.7035068</v>
      </c>
      <c r="AV30" s="1433">
        <v>1.6821752000000001</v>
      </c>
      <c r="AW30" s="1434">
        <v>19.183445800000005</v>
      </c>
      <c r="AX30" s="1428">
        <f t="shared" si="0"/>
        <v>0</v>
      </c>
      <c r="BB30" s="1325" t="s">
        <v>337</v>
      </c>
      <c r="BC30" s="1325">
        <v>1.9190528</v>
      </c>
      <c r="BD30" s="1325">
        <v>1.350392</v>
      </c>
      <c r="BE30" s="1325">
        <v>1.6626571999999999</v>
      </c>
      <c r="BF30" s="1325">
        <v>1.6212120999999999</v>
      </c>
      <c r="BG30" s="1325">
        <v>1.5182837</v>
      </c>
      <c r="BH30" s="1325">
        <v>1.3980473</v>
      </c>
      <c r="BI30" s="1325">
        <v>1.5763468999999999</v>
      </c>
      <c r="BJ30" s="1325">
        <v>1.6064871000000001</v>
      </c>
      <c r="BK30" s="1325">
        <v>1.5398629999999998</v>
      </c>
      <c r="BL30" s="1325">
        <v>1.6054217</v>
      </c>
      <c r="BM30" s="1325">
        <v>1.7035068</v>
      </c>
      <c r="BN30" s="1325">
        <v>1.6821752000000001</v>
      </c>
      <c r="BO30" s="1327">
        <v>19.183445800000005</v>
      </c>
    </row>
    <row r="31" spans="2:67" ht="18.75" customHeight="1">
      <c r="B31" s="489">
        <v>23</v>
      </c>
      <c r="C31" s="595" t="s">
        <v>337</v>
      </c>
      <c r="D31" s="953">
        <v>1.9190528</v>
      </c>
      <c r="E31" s="507">
        <v>1.350392</v>
      </c>
      <c r="F31" s="507">
        <v>1.6626571999999999</v>
      </c>
      <c r="G31" s="507">
        <v>1.6212120999999999</v>
      </c>
      <c r="H31" s="507">
        <v>1.5182837</v>
      </c>
      <c r="I31" s="507">
        <v>1.3980473</v>
      </c>
      <c r="J31" s="507">
        <v>1.5763468999999999</v>
      </c>
      <c r="K31" s="507">
        <v>1.6064871000000001</v>
      </c>
      <c r="L31" s="507">
        <v>1.5398629999999998</v>
      </c>
      <c r="M31" s="507">
        <v>1.6054217</v>
      </c>
      <c r="N31" s="507">
        <v>1.7035068</v>
      </c>
      <c r="O31" s="954">
        <v>1.6821752000000001</v>
      </c>
      <c r="P31" s="955">
        <f t="shared" si="1"/>
        <v>19.183445800000001</v>
      </c>
      <c r="Q31" s="2"/>
      <c r="AI31" s="1426"/>
      <c r="AJ31" s="1329" t="s">
        <v>297</v>
      </c>
      <c r="AK31" s="1432">
        <v>30.341934300000002</v>
      </c>
      <c r="AL31" s="1433">
        <v>27.395945900000001</v>
      </c>
      <c r="AM31" s="1433">
        <v>24.701790399999997</v>
      </c>
      <c r="AN31" s="1433">
        <v>25.248055099999998</v>
      </c>
      <c r="AO31" s="1433">
        <v>33.259877299999992</v>
      </c>
      <c r="AP31" s="1433">
        <v>31.394898400000002</v>
      </c>
      <c r="AQ31" s="1433">
        <v>32.815837399999992</v>
      </c>
      <c r="AR31" s="1433">
        <v>31.4136317</v>
      </c>
      <c r="AS31" s="1433">
        <v>29.726752100000002</v>
      </c>
      <c r="AT31" s="1433">
        <v>27.366356</v>
      </c>
      <c r="AU31" s="1433">
        <v>33.315965000000006</v>
      </c>
      <c r="AV31" s="1433">
        <v>30.4404185</v>
      </c>
      <c r="AW31" s="1434">
        <v>357.4214621000001</v>
      </c>
      <c r="AX31" s="1428">
        <f t="shared" si="0"/>
        <v>0</v>
      </c>
      <c r="BB31" s="1325" t="s">
        <v>295</v>
      </c>
      <c r="BC31" s="1325">
        <v>1.0892291999999999</v>
      </c>
      <c r="BD31" s="1325">
        <v>0.78357389999999993</v>
      </c>
      <c r="BE31" s="1325">
        <v>1.3487879999999999</v>
      </c>
      <c r="BF31" s="1325">
        <v>1.3197865</v>
      </c>
      <c r="BG31" s="1325">
        <v>1.6116230000000002</v>
      </c>
      <c r="BH31" s="1325">
        <v>1.4297032999999999</v>
      </c>
      <c r="BI31" s="1325">
        <v>1.5546313999999999</v>
      </c>
      <c r="BJ31" s="1325">
        <v>1.4822384999999998</v>
      </c>
      <c r="BK31" s="1325">
        <v>1.3306134000000001</v>
      </c>
      <c r="BL31" s="1325">
        <v>1.3764664</v>
      </c>
      <c r="BM31" s="1325">
        <v>1.4015412999999999</v>
      </c>
      <c r="BN31" s="1325">
        <v>1.4478996999999998</v>
      </c>
      <c r="BO31" s="1327">
        <v>16.176094600000003</v>
      </c>
    </row>
    <row r="32" spans="2:67" ht="18.75" customHeight="1">
      <c r="B32" s="489">
        <v>24</v>
      </c>
      <c r="C32" s="595" t="s">
        <v>297</v>
      </c>
      <c r="D32" s="953">
        <v>30.341934300000002</v>
      </c>
      <c r="E32" s="507">
        <v>27.395945900000001</v>
      </c>
      <c r="F32" s="507">
        <v>24.701790399999997</v>
      </c>
      <c r="G32" s="507">
        <v>25.248055099999998</v>
      </c>
      <c r="H32" s="507">
        <v>33.259877299999992</v>
      </c>
      <c r="I32" s="507">
        <v>31.394898400000002</v>
      </c>
      <c r="J32" s="507">
        <v>32.815837399999992</v>
      </c>
      <c r="K32" s="507">
        <v>31.4136317</v>
      </c>
      <c r="L32" s="507">
        <v>29.726752100000002</v>
      </c>
      <c r="M32" s="507">
        <v>27.366356</v>
      </c>
      <c r="N32" s="507">
        <v>33.315965000000006</v>
      </c>
      <c r="O32" s="954">
        <v>30.4404185</v>
      </c>
      <c r="P32" s="955">
        <f t="shared" si="1"/>
        <v>357.42146210000004</v>
      </c>
      <c r="Q32" s="2"/>
      <c r="AI32" s="1426"/>
      <c r="AJ32" s="1329" t="s">
        <v>241</v>
      </c>
      <c r="AK32" s="1432">
        <v>9.174287099999999</v>
      </c>
      <c r="AL32" s="1433">
        <v>7.9099302999999992</v>
      </c>
      <c r="AM32" s="1433">
        <v>9.0210489999999997</v>
      </c>
      <c r="AN32" s="1433">
        <v>8.5031052000000003</v>
      </c>
      <c r="AO32" s="1433">
        <v>11.7008905</v>
      </c>
      <c r="AP32" s="1433">
        <v>10.301998599999999</v>
      </c>
      <c r="AQ32" s="1433">
        <v>10.079431100000001</v>
      </c>
      <c r="AR32" s="1433">
        <v>9.8965016000000006</v>
      </c>
      <c r="AS32" s="1433">
        <v>7.9119094000000008</v>
      </c>
      <c r="AT32" s="1433">
        <v>7.2843844000000013</v>
      </c>
      <c r="AU32" s="1433">
        <v>8.0638118999999993</v>
      </c>
      <c r="AV32" s="1433">
        <v>7.2156686000000008</v>
      </c>
      <c r="AW32" s="1434">
        <v>107.06296769999999</v>
      </c>
      <c r="AX32" s="1428">
        <f t="shared" si="0"/>
        <v>0</v>
      </c>
      <c r="BB32" s="1325" t="s">
        <v>239</v>
      </c>
      <c r="BC32" s="1325">
        <v>1.328997</v>
      </c>
      <c r="BD32" s="1325">
        <v>1.2129118999999999</v>
      </c>
      <c r="BE32" s="1325">
        <v>1.3119464000000001</v>
      </c>
      <c r="BF32" s="1325">
        <v>1.2219426</v>
      </c>
      <c r="BG32" s="1325">
        <v>1.1896435999999999</v>
      </c>
      <c r="BH32" s="1325">
        <v>1.4163101</v>
      </c>
      <c r="BI32" s="1325">
        <v>1.2542595000000001</v>
      </c>
      <c r="BJ32" s="1325">
        <v>1.3402300999999999</v>
      </c>
      <c r="BK32" s="1325">
        <v>1.429046</v>
      </c>
      <c r="BL32" s="1325">
        <v>1.3716245</v>
      </c>
      <c r="BM32" s="1325">
        <v>1.3042285</v>
      </c>
      <c r="BN32" s="1325">
        <v>1.3838965000000001</v>
      </c>
      <c r="BO32" s="1327">
        <v>15.765036700000001</v>
      </c>
    </row>
    <row r="33" spans="2:67" ht="18.75" customHeight="1">
      <c r="B33" s="489">
        <v>25</v>
      </c>
      <c r="C33" s="595" t="s">
        <v>241</v>
      </c>
      <c r="D33" s="953">
        <v>9.174287099999999</v>
      </c>
      <c r="E33" s="507">
        <v>7.9099302999999992</v>
      </c>
      <c r="F33" s="507">
        <v>9.0210489999999997</v>
      </c>
      <c r="G33" s="507">
        <v>8.5031052000000003</v>
      </c>
      <c r="H33" s="507">
        <v>11.7008905</v>
      </c>
      <c r="I33" s="507">
        <v>10.301998599999999</v>
      </c>
      <c r="J33" s="507">
        <v>10.079431100000001</v>
      </c>
      <c r="K33" s="507">
        <v>9.8965016000000006</v>
      </c>
      <c r="L33" s="507">
        <v>7.9119094000000008</v>
      </c>
      <c r="M33" s="507">
        <v>7.2843844000000013</v>
      </c>
      <c r="N33" s="507">
        <v>8.0638118999999993</v>
      </c>
      <c r="O33" s="954">
        <v>7.2156686000000008</v>
      </c>
      <c r="P33" s="955">
        <f t="shared" si="1"/>
        <v>107.0629677</v>
      </c>
      <c r="Q33" s="2"/>
      <c r="AI33" s="1426"/>
      <c r="AJ33" s="1329" t="s">
        <v>54</v>
      </c>
      <c r="AK33" s="1432">
        <v>27.777065</v>
      </c>
      <c r="AL33" s="1433">
        <v>31.033540000000002</v>
      </c>
      <c r="AM33" s="1433">
        <v>39.031739999999999</v>
      </c>
      <c r="AN33" s="1433">
        <v>37.981477999999996</v>
      </c>
      <c r="AO33" s="1433">
        <v>38.736874</v>
      </c>
      <c r="AP33" s="1433">
        <v>40.067073999999998</v>
      </c>
      <c r="AQ33" s="1433">
        <v>41.241072000000003</v>
      </c>
      <c r="AR33" s="1433">
        <v>43.368251000000001</v>
      </c>
      <c r="AS33" s="1433">
        <v>39.583888999999999</v>
      </c>
      <c r="AT33" s="1433">
        <v>41.360378999999995</v>
      </c>
      <c r="AU33" s="1433">
        <v>42.035738999999992</v>
      </c>
      <c r="AV33" s="1433">
        <v>39.782533999999998</v>
      </c>
      <c r="AW33" s="1434">
        <v>461.9996349999999</v>
      </c>
      <c r="AX33" s="1428">
        <f t="shared" si="0"/>
        <v>0</v>
      </c>
      <c r="BB33" s="1325" t="s">
        <v>267</v>
      </c>
      <c r="BC33" s="1325">
        <v>1.0689417999999999</v>
      </c>
      <c r="BD33" s="1325">
        <v>1.1234754</v>
      </c>
      <c r="BE33" s="1325">
        <v>1.1642759999999996</v>
      </c>
      <c r="BF33" s="1325">
        <v>1.1801957000000001</v>
      </c>
      <c r="BG33" s="1325">
        <v>1.1365528000000003</v>
      </c>
      <c r="BH33" s="1325">
        <v>1.0571748000000001</v>
      </c>
      <c r="BI33" s="1325">
        <v>1.0005890000000002</v>
      </c>
      <c r="BJ33" s="1325">
        <v>0.95662920000000018</v>
      </c>
      <c r="BK33" s="1325">
        <v>0.97408609999999995</v>
      </c>
      <c r="BL33" s="1325">
        <v>1.0532201000000001</v>
      </c>
      <c r="BM33" s="1325">
        <v>1.0593055</v>
      </c>
      <c r="BN33" s="1325">
        <v>1.3056077000000001</v>
      </c>
      <c r="BO33" s="1327">
        <v>13.0800541</v>
      </c>
    </row>
    <row r="34" spans="2:67" ht="18.75" customHeight="1">
      <c r="B34" s="489">
        <v>26</v>
      </c>
      <c r="C34" s="595" t="s">
        <v>54</v>
      </c>
      <c r="D34" s="953">
        <v>27.777065</v>
      </c>
      <c r="E34" s="507">
        <v>31.033540000000002</v>
      </c>
      <c r="F34" s="507">
        <v>39.031739999999999</v>
      </c>
      <c r="G34" s="507">
        <v>37.981477999999996</v>
      </c>
      <c r="H34" s="507">
        <v>38.736874</v>
      </c>
      <c r="I34" s="507">
        <v>40.067073999999998</v>
      </c>
      <c r="J34" s="507">
        <v>41.241072000000003</v>
      </c>
      <c r="K34" s="507">
        <v>43.368251000000001</v>
      </c>
      <c r="L34" s="507">
        <v>39.583888999999999</v>
      </c>
      <c r="M34" s="507">
        <v>41.360378999999995</v>
      </c>
      <c r="N34" s="507">
        <v>42.035738999999992</v>
      </c>
      <c r="O34" s="954">
        <v>39.782533999999998</v>
      </c>
      <c r="P34" s="955">
        <f>SUM(D34:O34)</f>
        <v>461.99963500000001</v>
      </c>
      <c r="Q34" s="2"/>
      <c r="AI34" s="1426"/>
      <c r="AJ34" s="1329" t="s">
        <v>139</v>
      </c>
      <c r="AK34" s="1432">
        <v>90.035738799999947</v>
      </c>
      <c r="AL34" s="1433">
        <v>88.053484400000016</v>
      </c>
      <c r="AM34" s="1433">
        <v>89.502247500000024</v>
      </c>
      <c r="AN34" s="1433">
        <v>81.576764400000016</v>
      </c>
      <c r="AO34" s="1433">
        <v>83.795405100000025</v>
      </c>
      <c r="AP34" s="1433">
        <v>84.474704600000038</v>
      </c>
      <c r="AQ34" s="1433">
        <v>85.528074499999974</v>
      </c>
      <c r="AR34" s="1433">
        <v>79.377620699999994</v>
      </c>
      <c r="AS34" s="1433">
        <v>75.421890399999981</v>
      </c>
      <c r="AT34" s="1433">
        <v>77.926927200000009</v>
      </c>
      <c r="AU34" s="1433">
        <v>74.958825799999985</v>
      </c>
      <c r="AV34" s="1433">
        <v>75.862792499999998</v>
      </c>
      <c r="AW34" s="1434">
        <v>986.51447589999964</v>
      </c>
      <c r="AX34" s="1428">
        <f t="shared" si="0"/>
        <v>0</v>
      </c>
      <c r="BB34" s="1325" t="s">
        <v>330</v>
      </c>
      <c r="BC34" s="1325">
        <v>0.56564159999999997</v>
      </c>
      <c r="BD34" s="1325">
        <v>0.51428059999999998</v>
      </c>
      <c r="BE34" s="1325">
        <v>0.56132090000000001</v>
      </c>
      <c r="BF34" s="1325">
        <v>0.54673519999999998</v>
      </c>
      <c r="BG34" s="1325">
        <v>0.56095470000000003</v>
      </c>
      <c r="BH34" s="1325">
        <v>0.54054259999999998</v>
      </c>
      <c r="BI34" s="1325">
        <v>0.56734870000000004</v>
      </c>
      <c r="BJ34" s="1325">
        <v>0.54811589999999999</v>
      </c>
      <c r="BK34" s="1325">
        <v>0.55326600000000004</v>
      </c>
      <c r="BL34" s="1325">
        <v>0.55282039999999999</v>
      </c>
      <c r="BM34" s="1325">
        <v>0.55702600000000002</v>
      </c>
      <c r="BN34" s="1325">
        <v>0.57400949999999995</v>
      </c>
      <c r="BO34" s="1327">
        <v>6.6420620999999995</v>
      </c>
    </row>
    <row r="35" spans="2:67" ht="18.75" customHeight="1">
      <c r="B35" s="489">
        <v>27</v>
      </c>
      <c r="C35" s="595" t="s">
        <v>139</v>
      </c>
      <c r="D35" s="953">
        <v>90.035738799999947</v>
      </c>
      <c r="E35" s="507">
        <v>88.053484400000016</v>
      </c>
      <c r="F35" s="507">
        <v>89.502247500000024</v>
      </c>
      <c r="G35" s="507">
        <v>81.576764400000016</v>
      </c>
      <c r="H35" s="507">
        <v>83.795405100000025</v>
      </c>
      <c r="I35" s="507">
        <v>84.474704600000038</v>
      </c>
      <c r="J35" s="507">
        <v>85.528074499999974</v>
      </c>
      <c r="K35" s="507">
        <v>79.377620699999994</v>
      </c>
      <c r="L35" s="507">
        <v>75.421890399999981</v>
      </c>
      <c r="M35" s="507">
        <v>77.926927200000009</v>
      </c>
      <c r="N35" s="507">
        <v>74.958825799999985</v>
      </c>
      <c r="O35" s="954">
        <v>75.862792499999998</v>
      </c>
      <c r="P35" s="955">
        <f t="shared" ref="P35:P37" si="3">SUM(D35:O35)</f>
        <v>986.51447589999998</v>
      </c>
      <c r="Q35" s="2"/>
      <c r="AI35" s="1426"/>
      <c r="AJ35" s="1329" t="s">
        <v>268</v>
      </c>
      <c r="AK35" s="1432">
        <v>29.646906000000008</v>
      </c>
      <c r="AL35" s="1433">
        <v>30.246716899999999</v>
      </c>
      <c r="AM35" s="1433">
        <v>33.851205999999991</v>
      </c>
      <c r="AN35" s="1433">
        <v>30.0526138</v>
      </c>
      <c r="AO35" s="1433">
        <v>33.661236599999995</v>
      </c>
      <c r="AP35" s="1433">
        <v>31.706504100000011</v>
      </c>
      <c r="AQ35" s="1433">
        <v>33.592222600000007</v>
      </c>
      <c r="AR35" s="1433">
        <v>35.786901799999995</v>
      </c>
      <c r="AS35" s="1433">
        <v>35.079867100000001</v>
      </c>
      <c r="AT35" s="1433">
        <v>36.230502100000002</v>
      </c>
      <c r="AU35" s="1433">
        <v>36.480248899999992</v>
      </c>
      <c r="AV35" s="1433">
        <v>39.10224199999999</v>
      </c>
      <c r="AW35" s="1434">
        <v>405.43716789999985</v>
      </c>
      <c r="AX35" s="1428">
        <f t="shared" si="0"/>
        <v>0</v>
      </c>
      <c r="BB35" s="1325" t="s">
        <v>326</v>
      </c>
      <c r="BC35" s="1325">
        <v>0.17663190000000001</v>
      </c>
      <c r="BD35" s="1325">
        <v>0.94214410000000004</v>
      </c>
      <c r="BE35" s="1325">
        <v>0.41229120000000002</v>
      </c>
      <c r="BF35" s="1325">
        <v>1.4630300000000001E-2</v>
      </c>
      <c r="BG35" s="1325">
        <v>4.2476E-2</v>
      </c>
      <c r="BH35" s="1325">
        <v>0.1057994</v>
      </c>
      <c r="BI35" s="1325">
        <v>1.3778E-2</v>
      </c>
      <c r="BJ35" s="1325">
        <v>8.6595099999999994E-2</v>
      </c>
      <c r="BK35" s="1325">
        <v>0.163936</v>
      </c>
      <c r="BL35" s="1325">
        <v>7.0702100000000004E-2</v>
      </c>
      <c r="BM35" s="1325">
        <v>0.1047635</v>
      </c>
      <c r="BN35" s="1325">
        <v>0.2542394</v>
      </c>
      <c r="BO35" s="1327">
        <v>2.3879869999999999</v>
      </c>
    </row>
    <row r="36" spans="2:67" ht="18.75" customHeight="1">
      <c r="B36" s="489">
        <v>28</v>
      </c>
      <c r="C36" s="595" t="s">
        <v>268</v>
      </c>
      <c r="D36" s="953">
        <v>29.646906000000008</v>
      </c>
      <c r="E36" s="507">
        <v>30.246716899999999</v>
      </c>
      <c r="F36" s="507">
        <v>33.851205999999991</v>
      </c>
      <c r="G36" s="507">
        <v>30.0526138</v>
      </c>
      <c r="H36" s="507">
        <v>33.661236599999995</v>
      </c>
      <c r="I36" s="507">
        <v>31.706504100000011</v>
      </c>
      <c r="J36" s="507">
        <v>33.592222600000007</v>
      </c>
      <c r="K36" s="507">
        <v>35.786901799999995</v>
      </c>
      <c r="L36" s="507">
        <v>35.079867100000001</v>
      </c>
      <c r="M36" s="507">
        <v>36.230502100000002</v>
      </c>
      <c r="N36" s="507">
        <v>36.480248899999992</v>
      </c>
      <c r="O36" s="954">
        <v>39.10224199999999</v>
      </c>
      <c r="P36" s="955">
        <f t="shared" si="3"/>
        <v>405.43716790000002</v>
      </c>
      <c r="Q36" s="2"/>
      <c r="AI36" s="1426"/>
      <c r="AJ36" s="1330" t="s">
        <v>242</v>
      </c>
      <c r="AK36" s="1432">
        <v>3.3280099999999999</v>
      </c>
      <c r="AL36" s="1433">
        <v>1.372657</v>
      </c>
      <c r="AM36" s="1433">
        <v>1.6170359999999999</v>
      </c>
      <c r="AN36" s="1433">
        <v>1.9903789999999999</v>
      </c>
      <c r="AO36" s="1433">
        <v>2.0189140000000001</v>
      </c>
      <c r="AP36" s="1433">
        <v>2.166188</v>
      </c>
      <c r="AQ36" s="1433">
        <v>2.3073450000000002</v>
      </c>
      <c r="AR36" s="1433">
        <v>2.1481089999999998</v>
      </c>
      <c r="AS36" s="1433">
        <v>2.026745</v>
      </c>
      <c r="AT36" s="1433">
        <v>1.6631880000000001</v>
      </c>
      <c r="AU36" s="1433">
        <v>0.144093</v>
      </c>
      <c r="AV36" s="1435"/>
      <c r="AW36" s="1434">
        <v>20.782664</v>
      </c>
      <c r="AX36" s="1428">
        <f t="shared" si="0"/>
        <v>0</v>
      </c>
    </row>
    <row r="37" spans="2:67" ht="18.75" customHeight="1">
      <c r="B37" s="489">
        <v>29</v>
      </c>
      <c r="C37" s="595" t="s">
        <v>242</v>
      </c>
      <c r="D37" s="953">
        <v>3.3280099999999999</v>
      </c>
      <c r="E37" s="507">
        <v>1.372657</v>
      </c>
      <c r="F37" s="507">
        <v>1.6170359999999999</v>
      </c>
      <c r="G37" s="507">
        <v>1.9903789999999999</v>
      </c>
      <c r="H37" s="507">
        <v>2.0189140000000001</v>
      </c>
      <c r="I37" s="507">
        <v>2.166188</v>
      </c>
      <c r="J37" s="507">
        <v>2.3073450000000002</v>
      </c>
      <c r="K37" s="507">
        <v>2.1481089999999998</v>
      </c>
      <c r="L37" s="507">
        <v>2.026745</v>
      </c>
      <c r="M37" s="507">
        <v>1.6631880000000001</v>
      </c>
      <c r="N37" s="507">
        <v>0.144093</v>
      </c>
      <c r="O37" s="954">
        <v>0</v>
      </c>
      <c r="P37" s="955">
        <f t="shared" si="3"/>
        <v>20.782664000000004</v>
      </c>
      <c r="Q37" s="2"/>
      <c r="AJ37" s="1322" t="s">
        <v>48</v>
      </c>
      <c r="AK37" s="1436">
        <v>2256.432244299996</v>
      </c>
      <c r="AL37" s="1437">
        <v>2105.3604214999978</v>
      </c>
      <c r="AM37" s="1437">
        <v>2276.6648914000007</v>
      </c>
      <c r="AN37" s="1437">
        <v>2153.0375784000003</v>
      </c>
      <c r="AO37" s="1437">
        <v>2291.7800934000047</v>
      </c>
      <c r="AP37" s="1437">
        <v>2312.365295499997</v>
      </c>
      <c r="AQ37" s="1437">
        <v>2374.2083228000024</v>
      </c>
      <c r="AR37" s="1437">
        <v>2362.0744522000018</v>
      </c>
      <c r="AS37" s="1437">
        <v>2357.7748395000008</v>
      </c>
      <c r="AT37" s="1437">
        <v>2422.2362950999996</v>
      </c>
      <c r="AU37" s="1437">
        <v>2401.125654099998</v>
      </c>
      <c r="AV37" s="1437">
        <v>2466.4112922000004</v>
      </c>
      <c r="AW37" s="1438">
        <v>27779.471380399937</v>
      </c>
      <c r="AX37" s="1428">
        <f>+AW37-P39</f>
        <v>-6.184563972055912E-11</v>
      </c>
    </row>
    <row r="38" spans="2:67" ht="18.75" customHeight="1" thickBot="1">
      <c r="B38" s="489"/>
      <c r="C38" s="491"/>
      <c r="D38" s="956"/>
      <c r="E38" s="957"/>
      <c r="F38" s="957"/>
      <c r="G38" s="957"/>
      <c r="H38" s="957"/>
      <c r="I38" s="957"/>
      <c r="J38" s="957"/>
      <c r="K38" s="957"/>
      <c r="L38" s="957"/>
      <c r="M38" s="957"/>
      <c r="N38" s="957"/>
      <c r="O38" s="958"/>
      <c r="P38" s="959"/>
      <c r="Q38" s="2"/>
      <c r="AI38" s="1422" t="s">
        <v>258</v>
      </c>
      <c r="AJ38" s="1466" t="s">
        <v>234</v>
      </c>
      <c r="AK38" s="1439">
        <v>37.395178700000045</v>
      </c>
      <c r="AL38" s="1440">
        <v>33.447833900000006</v>
      </c>
      <c r="AM38" s="1440">
        <v>37.431815100000001</v>
      </c>
      <c r="AN38" s="1440">
        <v>32.517828200000011</v>
      </c>
      <c r="AO38" s="1440">
        <v>32.438367999999997</v>
      </c>
      <c r="AP38" s="1440">
        <v>28.451466400000008</v>
      </c>
      <c r="AQ38" s="1440">
        <v>27.062055199999993</v>
      </c>
      <c r="AR38" s="1440">
        <v>29.101935699999999</v>
      </c>
      <c r="AS38" s="1440">
        <v>31.85609860000001</v>
      </c>
      <c r="AT38" s="1440">
        <v>35.223009400000002</v>
      </c>
      <c r="AU38" s="1440">
        <v>37.359133100000008</v>
      </c>
      <c r="AV38" s="1440">
        <v>39.411757199999997</v>
      </c>
      <c r="AW38" s="1441">
        <v>401.69647949999995</v>
      </c>
      <c r="AX38" s="1465">
        <f>+AW38-P46</f>
        <v>0</v>
      </c>
      <c r="BB38" s="1325" t="s">
        <v>48</v>
      </c>
      <c r="BC38" s="1325">
        <v>1918.3800935399515</v>
      </c>
      <c r="BD38" s="1325">
        <v>1859.5165001799699</v>
      </c>
      <c r="BE38" s="1325">
        <v>1938.9273137300017</v>
      </c>
      <c r="BF38" s="1325">
        <v>1883.1416803800578</v>
      </c>
      <c r="BG38" s="1325">
        <v>1867.7833316299909</v>
      </c>
      <c r="BH38" s="1325">
        <v>1821.3411705599865</v>
      </c>
      <c r="BI38" s="1325">
        <v>1824.3445150499795</v>
      </c>
      <c r="BJ38" s="1325">
        <v>1846.0917584800243</v>
      </c>
      <c r="BK38" s="1325">
        <v>1881.7116926700203</v>
      </c>
      <c r="BL38" s="1325">
        <v>1905.6066774700305</v>
      </c>
      <c r="BM38" s="1325">
        <v>1923.6595241599941</v>
      </c>
      <c r="BN38" s="1325">
        <v>1983.1107896600256</v>
      </c>
      <c r="BO38" s="1325">
        <v>22653.615047509782</v>
      </c>
    </row>
    <row r="39" spans="2:67" ht="18.75" customHeight="1" thickTop="1" thickBot="1">
      <c r="B39" s="492"/>
      <c r="C39" s="493" t="s">
        <v>140</v>
      </c>
      <c r="D39" s="960">
        <f t="shared" ref="D39:P39" si="4">SUM(D9:D37)</f>
        <v>2256.4322443000001</v>
      </c>
      <c r="E39" s="961">
        <f t="shared" si="4"/>
        <v>2105.3604215</v>
      </c>
      <c r="F39" s="961">
        <f t="shared" si="4"/>
        <v>2276.6648913999993</v>
      </c>
      <c r="G39" s="961">
        <f t="shared" si="4"/>
        <v>2153.0375783999998</v>
      </c>
      <c r="H39" s="961">
        <f t="shared" si="4"/>
        <v>2291.7800934000002</v>
      </c>
      <c r="I39" s="961">
        <f t="shared" si="4"/>
        <v>2312.3652955000007</v>
      </c>
      <c r="J39" s="961">
        <f t="shared" si="4"/>
        <v>2374.2083227999997</v>
      </c>
      <c r="K39" s="961">
        <f t="shared" si="4"/>
        <v>2362.0744522</v>
      </c>
      <c r="L39" s="961">
        <f t="shared" si="4"/>
        <v>2357.774839499999</v>
      </c>
      <c r="M39" s="961">
        <f t="shared" si="4"/>
        <v>2422.2362951000005</v>
      </c>
      <c r="N39" s="961">
        <f t="shared" si="4"/>
        <v>2401.1256540999998</v>
      </c>
      <c r="O39" s="962">
        <f t="shared" si="4"/>
        <v>2466.4112921999995</v>
      </c>
      <c r="P39" s="963">
        <f t="shared" si="4"/>
        <v>27779.471380399998</v>
      </c>
      <c r="Q39" s="2"/>
      <c r="AI39" s="1423"/>
      <c r="AJ39" s="1466" t="s">
        <v>259</v>
      </c>
      <c r="AK39" s="1439">
        <v>0.27709900000000004</v>
      </c>
      <c r="AL39" s="1440">
        <v>0.24600990000000003</v>
      </c>
      <c r="AM39" s="1440">
        <v>0.25263449999999993</v>
      </c>
      <c r="AN39" s="1440">
        <v>0.26945330000000001</v>
      </c>
      <c r="AO39" s="1440">
        <v>0.27201149999999996</v>
      </c>
      <c r="AP39" s="1440">
        <v>0.28603840000000008</v>
      </c>
      <c r="AQ39" s="1440">
        <v>0.2755744</v>
      </c>
      <c r="AR39" s="1440">
        <v>0.31236190000000003</v>
      </c>
      <c r="AS39" s="1440">
        <v>0.30598510000000001</v>
      </c>
      <c r="AT39" s="1440">
        <v>0.30366090000000001</v>
      </c>
      <c r="AU39" s="1440">
        <v>0.32275329999999985</v>
      </c>
      <c r="AV39" s="1440">
        <v>0.29057830000000007</v>
      </c>
      <c r="AW39" s="1441">
        <v>3.4141605000000008</v>
      </c>
      <c r="AX39" s="1465">
        <f>+AW39-P47</f>
        <v>0</v>
      </c>
      <c r="BA39" s="1322" t="s">
        <v>236</v>
      </c>
      <c r="BB39" s="1325" t="s">
        <v>235</v>
      </c>
      <c r="BC39" s="1325">
        <v>594.57157829999994</v>
      </c>
      <c r="BD39" s="1325">
        <v>578.39231810000138</v>
      </c>
      <c r="BE39" s="1325">
        <v>600.54060979999929</v>
      </c>
      <c r="BF39" s="1325">
        <v>590.13466979999941</v>
      </c>
      <c r="BG39" s="1325">
        <v>579.11885140000015</v>
      </c>
      <c r="BH39" s="1325">
        <v>561.38479959999961</v>
      </c>
      <c r="BI39" s="1325">
        <v>563.85585700000013</v>
      </c>
      <c r="BJ39" s="1325">
        <v>559.74356169999874</v>
      </c>
      <c r="BK39" s="1325">
        <v>581.4100542999978</v>
      </c>
      <c r="BL39" s="1325">
        <v>579.34086819999948</v>
      </c>
      <c r="BM39" s="1325">
        <v>578.84718619999978</v>
      </c>
      <c r="BN39" s="1325">
        <v>592.16026079999881</v>
      </c>
      <c r="BO39" s="1325">
        <v>6959.5006152000424</v>
      </c>
    </row>
    <row r="40" spans="2:67" ht="18.75" customHeight="1"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>
        <f t="shared" ref="Q40" si="5">+Q39-AX37</f>
        <v>6.184563972055912E-11</v>
      </c>
      <c r="AI40" s="1423"/>
      <c r="AJ40" s="1466" t="s">
        <v>174</v>
      </c>
      <c r="AK40" s="1439">
        <v>73.795525500000011</v>
      </c>
      <c r="AL40" s="1440">
        <v>68.119927000000146</v>
      </c>
      <c r="AM40" s="1440">
        <v>73.621093399999936</v>
      </c>
      <c r="AN40" s="1440">
        <v>67.350688100000056</v>
      </c>
      <c r="AO40" s="1440">
        <v>69.996311700000149</v>
      </c>
      <c r="AP40" s="1440">
        <v>62.793708299999999</v>
      </c>
      <c r="AQ40" s="1440">
        <v>63.140742799999963</v>
      </c>
      <c r="AR40" s="1440">
        <v>65.640319600000126</v>
      </c>
      <c r="AS40" s="1440">
        <v>65.461263199999919</v>
      </c>
      <c r="AT40" s="1440">
        <v>70.059977599999911</v>
      </c>
      <c r="AU40" s="1440">
        <v>73.598797899999809</v>
      </c>
      <c r="AV40" s="1440">
        <v>78.454874000000203</v>
      </c>
      <c r="AW40" s="1441">
        <v>832.03322910000372</v>
      </c>
      <c r="AX40" s="1465">
        <f>+AW40-P48</f>
        <v>3.4106051316484809E-12</v>
      </c>
      <c r="BA40" s="1322" t="s">
        <v>62</v>
      </c>
      <c r="BB40" s="1325" t="s">
        <v>263</v>
      </c>
      <c r="BC40" s="1325">
        <v>472.54563974999888</v>
      </c>
      <c r="BD40" s="1325">
        <v>496.49185123999968</v>
      </c>
      <c r="BE40" s="1325">
        <v>490.62267184000115</v>
      </c>
      <c r="BF40" s="1325">
        <v>483.14546013000034</v>
      </c>
      <c r="BG40" s="1325">
        <v>468.02657299999873</v>
      </c>
      <c r="BH40" s="1325">
        <v>466.74707799999914</v>
      </c>
      <c r="BI40" s="1325">
        <v>455.77259833000045</v>
      </c>
      <c r="BJ40" s="1325">
        <v>471.59581470000074</v>
      </c>
      <c r="BK40" s="1325">
        <v>483.79361030000075</v>
      </c>
      <c r="BL40" s="1325">
        <v>481.65523009999845</v>
      </c>
      <c r="BM40" s="1325">
        <v>493.83914369999923</v>
      </c>
      <c r="BN40" s="1325">
        <v>499.3831100999995</v>
      </c>
      <c r="BO40" s="1325">
        <v>5763.6187811899799</v>
      </c>
    </row>
    <row r="41" spans="2:67" ht="18.75" customHeight="1">
      <c r="B41" s="434"/>
      <c r="C41" s="498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10"/>
      <c r="Q41" s="2"/>
      <c r="AI41" s="1423"/>
      <c r="AJ41" s="1466" t="s">
        <v>8</v>
      </c>
      <c r="AK41" s="1439">
        <v>28.557497999999907</v>
      </c>
      <c r="AL41" s="1440">
        <v>29.352129799999958</v>
      </c>
      <c r="AM41" s="1440">
        <v>26.474440399999882</v>
      </c>
      <c r="AN41" s="1440">
        <v>29.208269899999955</v>
      </c>
      <c r="AO41" s="1440">
        <v>28.871694499999961</v>
      </c>
      <c r="AP41" s="1440">
        <v>30.372662499999887</v>
      </c>
      <c r="AQ41" s="1440">
        <v>30.047403299999985</v>
      </c>
      <c r="AR41" s="1440">
        <v>30.032271699999889</v>
      </c>
      <c r="AS41" s="1440">
        <v>30.033787599999968</v>
      </c>
      <c r="AT41" s="1440">
        <v>29.277525300000075</v>
      </c>
      <c r="AU41" s="1440">
        <v>29.445945399999886</v>
      </c>
      <c r="AV41" s="1440">
        <v>28.878055200000105</v>
      </c>
      <c r="AW41" s="1441">
        <v>350.55168360000005</v>
      </c>
      <c r="AX41" s="1465">
        <f t="shared" ref="AX41:AX58" si="6">+AW41-P51</f>
        <v>6.2527760746888816E-13</v>
      </c>
      <c r="BA41" s="1322" t="s">
        <v>33</v>
      </c>
      <c r="BB41" s="1325" t="s">
        <v>32</v>
      </c>
      <c r="BC41" s="1325">
        <v>86.482769499999861</v>
      </c>
      <c r="BD41" s="1325">
        <v>78.777798900000249</v>
      </c>
      <c r="BE41" s="1325">
        <v>88.193619300000051</v>
      </c>
      <c r="BF41" s="1325">
        <v>84.122496500000139</v>
      </c>
      <c r="BG41" s="1325">
        <v>87.693839299999837</v>
      </c>
      <c r="BH41" s="1325">
        <v>85.410697000000241</v>
      </c>
      <c r="BI41" s="1325">
        <v>87.205230700000101</v>
      </c>
      <c r="BJ41" s="1325">
        <v>87.589685200000233</v>
      </c>
      <c r="BK41" s="1325">
        <v>85.611093900000114</v>
      </c>
      <c r="BL41" s="1325">
        <v>89.310343199999949</v>
      </c>
      <c r="BM41" s="1325">
        <v>86.411260200000015</v>
      </c>
      <c r="BN41" s="1325">
        <v>90.812840099999477</v>
      </c>
      <c r="BO41" s="1325">
        <v>1037.6216738000062</v>
      </c>
    </row>
    <row r="42" spans="2:67" ht="18.75" customHeight="1">
      <c r="B42" s="12" t="s">
        <v>141</v>
      </c>
      <c r="C42" s="49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"/>
      <c r="AI42" s="1423"/>
      <c r="AJ42" s="1466" t="s">
        <v>10</v>
      </c>
      <c r="AK42" s="1439">
        <v>56.553702400000084</v>
      </c>
      <c r="AL42" s="1440">
        <v>56.227226499999965</v>
      </c>
      <c r="AM42" s="1440">
        <v>54.783013799999708</v>
      </c>
      <c r="AN42" s="1440">
        <v>58.287657799999671</v>
      </c>
      <c r="AO42" s="1440">
        <v>58.177280000000046</v>
      </c>
      <c r="AP42" s="1440">
        <v>60.052518700000057</v>
      </c>
      <c r="AQ42" s="1440">
        <v>59.612287899999849</v>
      </c>
      <c r="AR42" s="1440">
        <v>60.313536800000229</v>
      </c>
      <c r="AS42" s="1440">
        <v>61.984482100000044</v>
      </c>
      <c r="AT42" s="1440">
        <v>60.6278663000002</v>
      </c>
      <c r="AU42" s="1440">
        <v>61.66041949999925</v>
      </c>
      <c r="AV42" s="1440">
        <v>60.82489930000007</v>
      </c>
      <c r="AW42" s="1441">
        <v>709.10489109996831</v>
      </c>
      <c r="AX42" s="1465">
        <f t="shared" si="6"/>
        <v>-3.092281986027956E-11</v>
      </c>
      <c r="BA42" s="1322" t="s">
        <v>5</v>
      </c>
      <c r="BB42" s="1325" t="s">
        <v>4</v>
      </c>
      <c r="BC42" s="1325">
        <v>80.094268699999915</v>
      </c>
      <c r="BD42" s="1325">
        <v>73.093574099999728</v>
      </c>
      <c r="BE42" s="1325">
        <v>75.295748500000087</v>
      </c>
      <c r="BF42" s="1325">
        <v>74.821395200000538</v>
      </c>
      <c r="BG42" s="1325">
        <v>76.397639800000093</v>
      </c>
      <c r="BH42" s="1325">
        <v>74.590593400000301</v>
      </c>
      <c r="BI42" s="1325">
        <v>78.309637400000412</v>
      </c>
      <c r="BJ42" s="1325">
        <v>80.331626600000277</v>
      </c>
      <c r="BK42" s="1325">
        <v>81.880128800000207</v>
      </c>
      <c r="BL42" s="1325">
        <v>82.834503399999761</v>
      </c>
      <c r="BM42" s="1325">
        <v>80.918670800000143</v>
      </c>
      <c r="BN42" s="1325">
        <v>81.517926799999799</v>
      </c>
      <c r="BO42" s="1325">
        <v>940.08571349998624</v>
      </c>
    </row>
    <row r="43" spans="2:67" ht="18.75" customHeight="1" thickBot="1">
      <c r="B43" s="28"/>
      <c r="C43" s="49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2"/>
      <c r="AI43" s="1423"/>
      <c r="AJ43" s="1466" t="s">
        <v>12</v>
      </c>
      <c r="AK43" s="1439">
        <v>26.647441000000011</v>
      </c>
      <c r="AL43" s="1440">
        <v>22.768362099999965</v>
      </c>
      <c r="AM43" s="1440">
        <v>25.951545800000016</v>
      </c>
      <c r="AN43" s="1440">
        <v>24.948332100000005</v>
      </c>
      <c r="AO43" s="1440">
        <v>25.908303400000015</v>
      </c>
      <c r="AP43" s="1440">
        <v>24.676022499999984</v>
      </c>
      <c r="AQ43" s="1440">
        <v>26.921858899999936</v>
      </c>
      <c r="AR43" s="1440">
        <v>26.832309599999935</v>
      </c>
      <c r="AS43" s="1440">
        <v>28.277188500000012</v>
      </c>
      <c r="AT43" s="1440">
        <v>28.829672200000047</v>
      </c>
      <c r="AU43" s="1440">
        <v>26.972402000000056</v>
      </c>
      <c r="AV43" s="1440">
        <v>28.017270900000049</v>
      </c>
      <c r="AW43" s="1441">
        <v>316.75070900000043</v>
      </c>
      <c r="AX43" s="1465">
        <f t="shared" si="6"/>
        <v>0</v>
      </c>
      <c r="BB43" s="1325" t="s">
        <v>14</v>
      </c>
      <c r="BC43" s="1325">
        <v>76.203476000000052</v>
      </c>
      <c r="BD43" s="1325">
        <v>69.309416100000377</v>
      </c>
      <c r="BE43" s="1325">
        <v>77.239545599999886</v>
      </c>
      <c r="BF43" s="1325">
        <v>75.593183000000124</v>
      </c>
      <c r="BG43" s="1325">
        <v>78.667329099999833</v>
      </c>
      <c r="BH43" s="1325">
        <v>76.16269750000005</v>
      </c>
      <c r="BI43" s="1325">
        <v>78.665937399999905</v>
      </c>
      <c r="BJ43" s="1325">
        <v>78.965260200000216</v>
      </c>
      <c r="BK43" s="1325">
        <v>78.061366099999773</v>
      </c>
      <c r="BL43" s="1325">
        <v>81.043830500000183</v>
      </c>
      <c r="BM43" s="1325">
        <v>78.351536099999535</v>
      </c>
      <c r="BN43" s="1325">
        <v>80.611179500000048</v>
      </c>
      <c r="BO43" s="1325">
        <v>928.87475710000228</v>
      </c>
    </row>
    <row r="44" spans="2:67" ht="18.75" customHeight="1">
      <c r="B44" s="1738" t="s">
        <v>137</v>
      </c>
      <c r="C44" s="1736" t="s">
        <v>1</v>
      </c>
      <c r="D44" s="1734" t="s">
        <v>86</v>
      </c>
      <c r="E44" s="1734" t="s">
        <v>87</v>
      </c>
      <c r="F44" s="1734" t="s">
        <v>88</v>
      </c>
      <c r="G44" s="1734" t="s">
        <v>89</v>
      </c>
      <c r="H44" s="1734" t="s">
        <v>90</v>
      </c>
      <c r="I44" s="1734" t="s">
        <v>91</v>
      </c>
      <c r="J44" s="1734" t="s">
        <v>93</v>
      </c>
      <c r="K44" s="1734" t="s">
        <v>94</v>
      </c>
      <c r="L44" s="1734" t="s">
        <v>95</v>
      </c>
      <c r="M44" s="1734" t="s">
        <v>96</v>
      </c>
      <c r="N44" s="1734" t="s">
        <v>97</v>
      </c>
      <c r="O44" s="1734" t="s">
        <v>98</v>
      </c>
      <c r="P44" s="1540" t="s">
        <v>138</v>
      </c>
      <c r="Q44" s="2"/>
      <c r="AI44" s="1423"/>
      <c r="AJ44" s="1466" t="s">
        <v>14</v>
      </c>
      <c r="AK44" s="1439">
        <v>76.203476000000052</v>
      </c>
      <c r="AL44" s="1440">
        <v>69.309416100000377</v>
      </c>
      <c r="AM44" s="1440">
        <v>77.239545599999886</v>
      </c>
      <c r="AN44" s="1440">
        <v>75.593183000000124</v>
      </c>
      <c r="AO44" s="1440">
        <v>78.667329099999833</v>
      </c>
      <c r="AP44" s="1440">
        <v>76.16269750000005</v>
      </c>
      <c r="AQ44" s="1440">
        <v>78.665937399999905</v>
      </c>
      <c r="AR44" s="1440">
        <v>78.965260200000216</v>
      </c>
      <c r="AS44" s="1440">
        <v>78.061366099999773</v>
      </c>
      <c r="AT44" s="1440">
        <v>81.043830500000183</v>
      </c>
      <c r="AU44" s="1440">
        <v>78.351536099999535</v>
      </c>
      <c r="AV44" s="1440">
        <v>80.611179500000048</v>
      </c>
      <c r="AW44" s="1441">
        <v>928.87475710000228</v>
      </c>
      <c r="AX44" s="1465">
        <f t="shared" si="6"/>
        <v>2.2737367544323206E-12</v>
      </c>
      <c r="BB44" s="1325" t="s">
        <v>174</v>
      </c>
      <c r="BC44" s="1325">
        <v>73.795525500000011</v>
      </c>
      <c r="BD44" s="1325">
        <v>68.119927000000146</v>
      </c>
      <c r="BE44" s="1325">
        <v>73.621093399999936</v>
      </c>
      <c r="BF44" s="1325">
        <v>67.350688100000056</v>
      </c>
      <c r="BG44" s="1325">
        <v>69.996311700000149</v>
      </c>
      <c r="BH44" s="1325">
        <v>62.793708299999999</v>
      </c>
      <c r="BI44" s="1325">
        <v>63.140742799999963</v>
      </c>
      <c r="BJ44" s="1325">
        <v>65.640319600000126</v>
      </c>
      <c r="BK44" s="1325">
        <v>65.461263199999919</v>
      </c>
      <c r="BL44" s="1325">
        <v>70.059977599999911</v>
      </c>
      <c r="BM44" s="1325">
        <v>73.598797899999809</v>
      </c>
      <c r="BN44" s="1325">
        <v>78.454874000000203</v>
      </c>
      <c r="BO44" s="1325">
        <v>832.03322910000372</v>
      </c>
    </row>
    <row r="45" spans="2:67" ht="18.75" customHeight="1" thickBot="1">
      <c r="B45" s="1739"/>
      <c r="C45" s="1737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541" t="s">
        <v>67</v>
      </c>
      <c r="Q45" s="2"/>
      <c r="AI45" s="1423"/>
      <c r="AJ45" s="1466" t="s">
        <v>16</v>
      </c>
      <c r="AK45" s="1439">
        <v>114.53914831000029</v>
      </c>
      <c r="AL45" s="1440">
        <v>105.45473275000042</v>
      </c>
      <c r="AM45" s="1440">
        <v>115.58304493999952</v>
      </c>
      <c r="AN45" s="1440">
        <v>106.74735556999964</v>
      </c>
      <c r="AO45" s="1440">
        <v>101.40353997000041</v>
      </c>
      <c r="AP45" s="1440">
        <v>95.286850840000383</v>
      </c>
      <c r="AQ45" s="1440">
        <v>94.840189790000011</v>
      </c>
      <c r="AR45" s="1440">
        <v>94.524928390000184</v>
      </c>
      <c r="AS45" s="1440">
        <v>95.148912350000302</v>
      </c>
      <c r="AT45" s="1440">
        <v>101.17971927000055</v>
      </c>
      <c r="AU45" s="1440">
        <v>108.95113592999988</v>
      </c>
      <c r="AV45" s="1440">
        <v>118.47024205999985</v>
      </c>
      <c r="AW45" s="1441">
        <v>1252.129800170005</v>
      </c>
      <c r="AX45" s="1465">
        <f t="shared" si="6"/>
        <v>3.4106051316484809E-12</v>
      </c>
      <c r="BB45" s="1325" t="s">
        <v>19</v>
      </c>
      <c r="BC45" s="1325">
        <v>69.815530769999981</v>
      </c>
      <c r="BD45" s="1325">
        <v>64.954431589999814</v>
      </c>
      <c r="BE45" s="1325">
        <v>72.091920800000011</v>
      </c>
      <c r="BF45" s="1325">
        <v>67.299896059999824</v>
      </c>
      <c r="BG45" s="1325">
        <v>68.048600730000189</v>
      </c>
      <c r="BH45" s="1325">
        <v>66.421844839999608</v>
      </c>
      <c r="BI45" s="1325">
        <v>67.29725606999996</v>
      </c>
      <c r="BJ45" s="1325">
        <v>68.435579200000035</v>
      </c>
      <c r="BK45" s="1325">
        <v>66.75119145999976</v>
      </c>
      <c r="BL45" s="1325">
        <v>69.062596450000072</v>
      </c>
      <c r="BM45" s="1325">
        <v>69.041075940000141</v>
      </c>
      <c r="BN45" s="1325">
        <v>73.896117259999968</v>
      </c>
      <c r="BO45" s="1325">
        <v>823.11604116999581</v>
      </c>
    </row>
    <row r="46" spans="2:67" ht="18.75" customHeight="1">
      <c r="B46" s="200">
        <v>1</v>
      </c>
      <c r="C46" s="491" t="s">
        <v>234</v>
      </c>
      <c r="D46" s="499">
        <v>37.395178700000045</v>
      </c>
      <c r="E46" s="500">
        <v>33.447833900000006</v>
      </c>
      <c r="F46" s="500">
        <v>37.431815100000001</v>
      </c>
      <c r="G46" s="500">
        <v>32.517828200000011</v>
      </c>
      <c r="H46" s="500">
        <v>32.438367999999997</v>
      </c>
      <c r="I46" s="500">
        <v>28.451466400000008</v>
      </c>
      <c r="J46" s="500">
        <v>27.062055199999993</v>
      </c>
      <c r="K46" s="500">
        <v>29.101935699999999</v>
      </c>
      <c r="L46" s="500">
        <v>31.85609860000001</v>
      </c>
      <c r="M46" s="500">
        <v>35.223009400000002</v>
      </c>
      <c r="N46" s="500">
        <v>37.359133100000008</v>
      </c>
      <c r="O46" s="501">
        <v>39.411757199999997</v>
      </c>
      <c r="P46" s="502">
        <f>SUM(D46:O46)</f>
        <v>401.69647950000012</v>
      </c>
      <c r="Q46" s="2"/>
      <c r="AI46" s="1423"/>
      <c r="AJ46" s="1466" t="s">
        <v>19</v>
      </c>
      <c r="AK46" s="1439">
        <v>69.815530769999981</v>
      </c>
      <c r="AL46" s="1440">
        <v>64.954431589999814</v>
      </c>
      <c r="AM46" s="1440">
        <v>72.091920800000011</v>
      </c>
      <c r="AN46" s="1440">
        <v>67.299896059999824</v>
      </c>
      <c r="AO46" s="1440">
        <v>68.048600730000189</v>
      </c>
      <c r="AP46" s="1440">
        <v>66.421844839999608</v>
      </c>
      <c r="AQ46" s="1440">
        <v>67.29725606999996</v>
      </c>
      <c r="AR46" s="1440">
        <v>68.435579200000035</v>
      </c>
      <c r="AS46" s="1440">
        <v>66.75119145999976</v>
      </c>
      <c r="AT46" s="1440">
        <v>69.062596450000072</v>
      </c>
      <c r="AU46" s="1440">
        <v>69.041075940000141</v>
      </c>
      <c r="AV46" s="1440">
        <v>73.896117259999968</v>
      </c>
      <c r="AW46" s="1441">
        <v>823.11604116999581</v>
      </c>
      <c r="AX46" s="1465">
        <f t="shared" si="6"/>
        <v>-3.637978807091713E-12</v>
      </c>
      <c r="BB46" s="1325" t="s">
        <v>10</v>
      </c>
      <c r="BC46" s="1325">
        <v>56.553702400000084</v>
      </c>
      <c r="BD46" s="1325">
        <v>56.227226499999965</v>
      </c>
      <c r="BE46" s="1325">
        <v>54.783013799999708</v>
      </c>
      <c r="BF46" s="1325">
        <v>58.287657799999671</v>
      </c>
      <c r="BG46" s="1325">
        <v>58.177280000000046</v>
      </c>
      <c r="BH46" s="1325">
        <v>60.052518700000057</v>
      </c>
      <c r="BI46" s="1325">
        <v>59.612287899999849</v>
      </c>
      <c r="BJ46" s="1325">
        <v>60.313536800000229</v>
      </c>
      <c r="BK46" s="1325">
        <v>61.984482100000044</v>
      </c>
      <c r="BL46" s="1325">
        <v>60.6278663000002</v>
      </c>
      <c r="BM46" s="1325">
        <v>61.66041949999925</v>
      </c>
      <c r="BN46" s="1325">
        <v>60.82489930000007</v>
      </c>
      <c r="BO46" s="1325">
        <v>709.10489109996831</v>
      </c>
    </row>
    <row r="47" spans="2:67" ht="18.75" customHeight="1">
      <c r="B47" s="200">
        <f t="shared" ref="B47:B68" si="7">B46+1</f>
        <v>2</v>
      </c>
      <c r="C47" s="491" t="s">
        <v>259</v>
      </c>
      <c r="D47" s="499">
        <v>0.27709900000000004</v>
      </c>
      <c r="E47" s="500">
        <v>0.24600990000000003</v>
      </c>
      <c r="F47" s="500">
        <v>0.25263449999999993</v>
      </c>
      <c r="G47" s="500">
        <v>0.26945330000000001</v>
      </c>
      <c r="H47" s="500">
        <v>0.27201149999999996</v>
      </c>
      <c r="I47" s="500">
        <v>0.28603840000000008</v>
      </c>
      <c r="J47" s="500">
        <v>0.2755744</v>
      </c>
      <c r="K47" s="500">
        <v>0.31236190000000003</v>
      </c>
      <c r="L47" s="500">
        <v>0.30598510000000001</v>
      </c>
      <c r="M47" s="500">
        <v>0.30366090000000001</v>
      </c>
      <c r="N47" s="500">
        <v>0.32275329999999985</v>
      </c>
      <c r="O47" s="501">
        <v>0.29057830000000007</v>
      </c>
      <c r="P47" s="503">
        <f t="shared" ref="P47:P68" si="8">SUM(D47:O47)</f>
        <v>3.4141605000000004</v>
      </c>
      <c r="Q47" s="2"/>
      <c r="R47" s="1120"/>
      <c r="AI47" s="1423"/>
      <c r="AJ47" s="1466" t="s">
        <v>20</v>
      </c>
      <c r="AK47" s="1439">
        <v>35.400440400000079</v>
      </c>
      <c r="AL47" s="1440">
        <v>32.401712599999954</v>
      </c>
      <c r="AM47" s="1440">
        <v>35.712049000000043</v>
      </c>
      <c r="AN47" s="1440">
        <v>33.174564189999984</v>
      </c>
      <c r="AO47" s="1440">
        <v>32.880728690000026</v>
      </c>
      <c r="AP47" s="1440">
        <v>32.295554260000067</v>
      </c>
      <c r="AQ47" s="1440">
        <v>32.401974020000061</v>
      </c>
      <c r="AR47" s="1440">
        <v>32.396889730000005</v>
      </c>
      <c r="AS47" s="1440">
        <v>31.185128119999934</v>
      </c>
      <c r="AT47" s="1440">
        <v>33.584586949999959</v>
      </c>
      <c r="AU47" s="1440">
        <v>33.81640035999996</v>
      </c>
      <c r="AV47" s="1440">
        <v>35.864296690000103</v>
      </c>
      <c r="AW47" s="1441">
        <v>401.11432500999786</v>
      </c>
      <c r="AX47" s="1465">
        <f t="shared" si="6"/>
        <v>-2.3305801732931286E-12</v>
      </c>
      <c r="BB47" s="1325" t="s">
        <v>234</v>
      </c>
      <c r="BC47" s="1325">
        <v>37.395178700000045</v>
      </c>
      <c r="BD47" s="1325">
        <v>33.447833900000006</v>
      </c>
      <c r="BE47" s="1325">
        <v>37.431815100000001</v>
      </c>
      <c r="BF47" s="1325">
        <v>32.517828200000011</v>
      </c>
      <c r="BG47" s="1325">
        <v>32.438367999999997</v>
      </c>
      <c r="BH47" s="1325">
        <v>28.451466400000008</v>
      </c>
      <c r="BI47" s="1325">
        <v>27.062055199999993</v>
      </c>
      <c r="BJ47" s="1325">
        <v>29.101935699999999</v>
      </c>
      <c r="BK47" s="1325">
        <v>31.85609860000001</v>
      </c>
      <c r="BL47" s="1325">
        <v>35.223009400000002</v>
      </c>
      <c r="BM47" s="1325">
        <v>37.359133100000008</v>
      </c>
      <c r="BN47" s="1325">
        <v>39.411757199999997</v>
      </c>
      <c r="BO47" s="1325">
        <v>401.69647949999995</v>
      </c>
    </row>
    <row r="48" spans="2:67" ht="18.75" customHeight="1">
      <c r="B48" s="200">
        <f t="shared" si="7"/>
        <v>3</v>
      </c>
      <c r="C48" s="491" t="s">
        <v>174</v>
      </c>
      <c r="D48" s="499">
        <v>73.795525500000011</v>
      </c>
      <c r="E48" s="500">
        <v>68.119927000000146</v>
      </c>
      <c r="F48" s="500">
        <v>73.621093399999936</v>
      </c>
      <c r="G48" s="500">
        <v>67.350688100000056</v>
      </c>
      <c r="H48" s="500">
        <v>69.996311700000149</v>
      </c>
      <c r="I48" s="500">
        <v>62.793708299999999</v>
      </c>
      <c r="J48" s="500">
        <v>63.140742799999963</v>
      </c>
      <c r="K48" s="500">
        <v>65.640319600000126</v>
      </c>
      <c r="L48" s="500">
        <v>65.461263199999919</v>
      </c>
      <c r="M48" s="500">
        <v>70.059977599999911</v>
      </c>
      <c r="N48" s="500">
        <v>73.598797899999809</v>
      </c>
      <c r="O48" s="501">
        <v>78.454874000000203</v>
      </c>
      <c r="P48" s="503">
        <f t="shared" si="8"/>
        <v>832.03322910000031</v>
      </c>
      <c r="Q48" s="2"/>
      <c r="AI48" s="1423"/>
      <c r="AJ48" s="1466" t="s">
        <v>325</v>
      </c>
      <c r="AK48" s="1439">
        <v>0.14615060000000002</v>
      </c>
      <c r="AL48" s="1440">
        <v>0.16255749999999999</v>
      </c>
      <c r="AM48" s="1440">
        <v>0.14778579999999999</v>
      </c>
      <c r="AN48" s="1440">
        <v>0.17360889999999995</v>
      </c>
      <c r="AO48" s="1440">
        <v>0.1726608</v>
      </c>
      <c r="AP48" s="1440">
        <v>0.16193139999999998</v>
      </c>
      <c r="AQ48" s="1440">
        <v>0.16939850000000004</v>
      </c>
      <c r="AR48" s="1440">
        <v>0.19849869999999997</v>
      </c>
      <c r="AS48" s="1440">
        <v>0.18017369999999999</v>
      </c>
      <c r="AT48" s="1440">
        <v>0.18465959999999998</v>
      </c>
      <c r="AU48" s="1440">
        <v>0.20556289999999999</v>
      </c>
      <c r="AV48" s="1440">
        <v>0.18780059999999998</v>
      </c>
      <c r="AW48" s="1441">
        <v>2.0907889999999996</v>
      </c>
      <c r="AX48" s="1465">
        <f t="shared" si="6"/>
        <v>0</v>
      </c>
      <c r="BB48" s="1325" t="s">
        <v>20</v>
      </c>
      <c r="BC48" s="1325">
        <v>35.400440400000079</v>
      </c>
      <c r="BD48" s="1325">
        <v>32.401712599999954</v>
      </c>
      <c r="BE48" s="1325">
        <v>35.712049000000043</v>
      </c>
      <c r="BF48" s="1325">
        <v>33.174564189999984</v>
      </c>
      <c r="BG48" s="1325">
        <v>32.880728690000026</v>
      </c>
      <c r="BH48" s="1325">
        <v>32.295554260000067</v>
      </c>
      <c r="BI48" s="1325">
        <v>32.401974020000061</v>
      </c>
      <c r="BJ48" s="1325">
        <v>32.396889730000005</v>
      </c>
      <c r="BK48" s="1325">
        <v>31.185128119999934</v>
      </c>
      <c r="BL48" s="1325">
        <v>33.584586949999959</v>
      </c>
      <c r="BM48" s="1325">
        <v>33.81640035999996</v>
      </c>
      <c r="BN48" s="1325">
        <v>35.864296690000103</v>
      </c>
      <c r="BO48" s="1325">
        <v>401.11432500999786</v>
      </c>
    </row>
    <row r="49" spans="2:67" ht="18.75" customHeight="1">
      <c r="B49" s="200">
        <f t="shared" si="7"/>
        <v>4</v>
      </c>
      <c r="C49" s="491" t="s">
        <v>4</v>
      </c>
      <c r="D49" s="499">
        <v>80.094268699999915</v>
      </c>
      <c r="E49" s="500">
        <v>73.093574099999728</v>
      </c>
      <c r="F49" s="500">
        <v>75.295748500000087</v>
      </c>
      <c r="G49" s="500">
        <v>74.821395200000538</v>
      </c>
      <c r="H49" s="500">
        <v>76.397639800000093</v>
      </c>
      <c r="I49" s="500">
        <v>74.590593400000301</v>
      </c>
      <c r="J49" s="500">
        <v>78.309637400000412</v>
      </c>
      <c r="K49" s="500">
        <v>80.331626600000277</v>
      </c>
      <c r="L49" s="500">
        <v>81.880128800000207</v>
      </c>
      <c r="M49" s="500">
        <v>82.834503399999761</v>
      </c>
      <c r="N49" s="500">
        <v>80.918670800000143</v>
      </c>
      <c r="O49" s="501">
        <v>81.517926799999799</v>
      </c>
      <c r="P49" s="503">
        <f t="shared" si="8"/>
        <v>940.08571350000136</v>
      </c>
      <c r="Q49" s="2"/>
      <c r="AI49" s="1423"/>
      <c r="AJ49" s="1466" t="s">
        <v>261</v>
      </c>
      <c r="AK49" s="1439">
        <v>0.29421709999999995</v>
      </c>
      <c r="AL49" s="1440">
        <v>0.27610720000000005</v>
      </c>
      <c r="AM49" s="1440">
        <v>0.30252950000000017</v>
      </c>
      <c r="AN49" s="1440">
        <v>0.31102460000000004</v>
      </c>
      <c r="AO49" s="1440">
        <v>0.31278610000000007</v>
      </c>
      <c r="AP49" s="1440">
        <v>0.30905120000000003</v>
      </c>
      <c r="AQ49" s="1440">
        <v>0.31414779999999998</v>
      </c>
      <c r="AR49" s="1440">
        <v>0.33088479999999987</v>
      </c>
      <c r="AS49" s="1440">
        <v>0.31695319999999993</v>
      </c>
      <c r="AT49" s="1440">
        <v>0.3065852</v>
      </c>
      <c r="AU49" s="1440">
        <v>0.31014810000000009</v>
      </c>
      <c r="AV49" s="1440">
        <v>0.30104939999999986</v>
      </c>
      <c r="AW49" s="1441">
        <v>3.6854842000000061</v>
      </c>
      <c r="AX49" s="1465">
        <f t="shared" si="6"/>
        <v>6.2172489379008766E-15</v>
      </c>
      <c r="BB49" s="1325" t="s">
        <v>8</v>
      </c>
      <c r="BC49" s="1325">
        <v>28.557497999999907</v>
      </c>
      <c r="BD49" s="1325">
        <v>29.352129799999958</v>
      </c>
      <c r="BE49" s="1325">
        <v>26.474440399999882</v>
      </c>
      <c r="BF49" s="1325">
        <v>29.208269899999955</v>
      </c>
      <c r="BG49" s="1325">
        <v>28.871694499999961</v>
      </c>
      <c r="BH49" s="1325">
        <v>30.372662499999887</v>
      </c>
      <c r="BI49" s="1325">
        <v>30.047403299999985</v>
      </c>
      <c r="BJ49" s="1325">
        <v>30.032271699999889</v>
      </c>
      <c r="BK49" s="1325">
        <v>30.033787599999968</v>
      </c>
      <c r="BL49" s="1325">
        <v>29.277525300000075</v>
      </c>
      <c r="BM49" s="1325">
        <v>29.445945399999886</v>
      </c>
      <c r="BN49" s="1325">
        <v>28.878055200000105</v>
      </c>
      <c r="BO49" s="1325">
        <v>350.55168360000005</v>
      </c>
    </row>
    <row r="50" spans="2:67" ht="18.75" customHeight="1">
      <c r="B50" s="200">
        <f t="shared" si="7"/>
        <v>5</v>
      </c>
      <c r="C50" s="491" t="s">
        <v>6</v>
      </c>
      <c r="D50" s="499">
        <v>0.27427009999999996</v>
      </c>
      <c r="E50" s="500">
        <v>0.26947910000000003</v>
      </c>
      <c r="F50" s="500">
        <v>0.32351450000000004</v>
      </c>
      <c r="G50" s="500">
        <v>0.30336390000000002</v>
      </c>
      <c r="H50" s="500">
        <v>0.32459469999999996</v>
      </c>
      <c r="I50" s="500">
        <v>0.31133280000000002</v>
      </c>
      <c r="J50" s="500">
        <v>0.30514589999999997</v>
      </c>
      <c r="K50" s="500">
        <v>0.36029149999999999</v>
      </c>
      <c r="L50" s="500">
        <v>0.33385700000000001</v>
      </c>
      <c r="M50" s="500">
        <v>0.32725029999999999</v>
      </c>
      <c r="N50" s="500">
        <v>0.3522593</v>
      </c>
      <c r="O50" s="501">
        <v>0.32985920000000002</v>
      </c>
      <c r="P50" s="503">
        <f t="shared" si="8"/>
        <v>3.8152183000000002</v>
      </c>
      <c r="Q50" s="2"/>
      <c r="AI50" s="1423"/>
      <c r="AJ50" s="1466" t="s">
        <v>22</v>
      </c>
      <c r="AK50" s="1439">
        <v>1.2806701099999993</v>
      </c>
      <c r="AL50" s="1440">
        <v>1.1314948999999999</v>
      </c>
      <c r="AM50" s="1440">
        <v>1.2356354499999997</v>
      </c>
      <c r="AN50" s="1440">
        <v>1.2315838300000002</v>
      </c>
      <c r="AO50" s="1440">
        <v>1.2368854399999996</v>
      </c>
      <c r="AP50" s="1440">
        <v>1.2746496200000008</v>
      </c>
      <c r="AQ50" s="1440">
        <v>1.293769440000001</v>
      </c>
      <c r="AR50" s="1440">
        <v>1.3613753599999996</v>
      </c>
      <c r="AS50" s="1440">
        <v>1.3210742400000004</v>
      </c>
      <c r="AT50" s="1440">
        <v>1.2620270000000005</v>
      </c>
      <c r="AU50" s="1440">
        <v>1.3070611299999999</v>
      </c>
      <c r="AV50" s="1440">
        <v>1.2577745500000002</v>
      </c>
      <c r="AW50" s="1441">
        <v>15.194001070000036</v>
      </c>
      <c r="AX50" s="1465">
        <f t="shared" si="6"/>
        <v>3.5527136788005009E-14</v>
      </c>
      <c r="BB50" s="1325" t="s">
        <v>12</v>
      </c>
      <c r="BC50" s="1325">
        <v>26.647441000000011</v>
      </c>
      <c r="BD50" s="1325">
        <v>22.768362099999965</v>
      </c>
      <c r="BE50" s="1325">
        <v>25.951545800000016</v>
      </c>
      <c r="BF50" s="1325">
        <v>24.948332100000005</v>
      </c>
      <c r="BG50" s="1325">
        <v>25.908303400000015</v>
      </c>
      <c r="BH50" s="1325">
        <v>24.676022499999984</v>
      </c>
      <c r="BI50" s="1325">
        <v>26.921858899999936</v>
      </c>
      <c r="BJ50" s="1325">
        <v>26.832309599999935</v>
      </c>
      <c r="BK50" s="1325">
        <v>28.277188500000012</v>
      </c>
      <c r="BL50" s="1325">
        <v>28.829672200000047</v>
      </c>
      <c r="BM50" s="1325">
        <v>26.972402000000056</v>
      </c>
      <c r="BN50" s="1325">
        <v>28.017270900000049</v>
      </c>
      <c r="BO50" s="1325">
        <v>316.75070900000043</v>
      </c>
    </row>
    <row r="51" spans="2:67" ht="18.75" customHeight="1">
      <c r="B51" s="200">
        <f t="shared" si="7"/>
        <v>6</v>
      </c>
      <c r="C51" s="491" t="s">
        <v>8</v>
      </c>
      <c r="D51" s="499">
        <v>28.557497999999907</v>
      </c>
      <c r="E51" s="500">
        <v>29.352129799999958</v>
      </c>
      <c r="F51" s="500">
        <v>26.474440399999882</v>
      </c>
      <c r="G51" s="500">
        <v>29.208269899999955</v>
      </c>
      <c r="H51" s="500">
        <v>28.871694499999961</v>
      </c>
      <c r="I51" s="500">
        <v>30.372662499999887</v>
      </c>
      <c r="J51" s="500">
        <v>30.047403299999985</v>
      </c>
      <c r="K51" s="500">
        <v>30.032271699999889</v>
      </c>
      <c r="L51" s="500">
        <v>30.033787599999968</v>
      </c>
      <c r="M51" s="500">
        <v>29.277525300000075</v>
      </c>
      <c r="N51" s="500">
        <v>29.445945399999886</v>
      </c>
      <c r="O51" s="501">
        <v>28.878055200000105</v>
      </c>
      <c r="P51" s="503">
        <f t="shared" si="8"/>
        <v>350.55168359999942</v>
      </c>
      <c r="Q51" s="2"/>
      <c r="AI51" s="1423"/>
      <c r="AJ51" s="1466" t="s">
        <v>24</v>
      </c>
      <c r="AK51" s="1439">
        <v>2.5628662000000038</v>
      </c>
      <c r="AL51" s="1440">
        <v>2.4115309000000007</v>
      </c>
      <c r="AM51" s="1440">
        <v>2.3984446000000004</v>
      </c>
      <c r="AN51" s="1440">
        <v>2.6849673000000029</v>
      </c>
      <c r="AO51" s="1440">
        <v>2.5442290000000027</v>
      </c>
      <c r="AP51" s="1440">
        <v>2.6055295999999992</v>
      </c>
      <c r="AQ51" s="1440">
        <v>2.5894877000000007</v>
      </c>
      <c r="AR51" s="1440">
        <v>2.7783410000000006</v>
      </c>
      <c r="AS51" s="1440">
        <v>2.7679959000000003</v>
      </c>
      <c r="AT51" s="1440">
        <v>2.678251699999997</v>
      </c>
      <c r="AU51" s="1440">
        <v>2.7514243999999999</v>
      </c>
      <c r="AV51" s="1440">
        <v>2.7260073000000018</v>
      </c>
      <c r="AW51" s="1441">
        <v>31.49907560000004</v>
      </c>
      <c r="AX51" s="1465">
        <f t="shared" si="6"/>
        <v>2.8421709430404007E-14</v>
      </c>
      <c r="BB51" s="1325" t="s">
        <v>24</v>
      </c>
      <c r="BC51" s="1325">
        <v>2.5628662000000038</v>
      </c>
      <c r="BD51" s="1325">
        <v>2.4115309000000007</v>
      </c>
      <c r="BE51" s="1325">
        <v>2.3984446000000004</v>
      </c>
      <c r="BF51" s="1325">
        <v>2.6849673000000029</v>
      </c>
      <c r="BG51" s="1325">
        <v>2.5442290000000027</v>
      </c>
      <c r="BH51" s="1325">
        <v>2.6055295999999992</v>
      </c>
      <c r="BI51" s="1325">
        <v>2.5894877000000007</v>
      </c>
      <c r="BJ51" s="1325">
        <v>2.7783410000000006</v>
      </c>
      <c r="BK51" s="1325">
        <v>2.7679959000000003</v>
      </c>
      <c r="BL51" s="1325">
        <v>2.678251699999997</v>
      </c>
      <c r="BM51" s="1325">
        <v>2.7514243999999999</v>
      </c>
      <c r="BN51" s="1325">
        <v>2.7260073000000018</v>
      </c>
      <c r="BO51" s="1325">
        <v>31.49907560000004</v>
      </c>
    </row>
    <row r="52" spans="2:67" ht="18.75" customHeight="1">
      <c r="B52" s="200">
        <f t="shared" si="7"/>
        <v>7</v>
      </c>
      <c r="C52" s="491" t="s">
        <v>10</v>
      </c>
      <c r="D52" s="499">
        <v>56.553702400000084</v>
      </c>
      <c r="E52" s="500">
        <v>56.227226499999965</v>
      </c>
      <c r="F52" s="500">
        <v>54.783013799999708</v>
      </c>
      <c r="G52" s="500">
        <v>58.287657799999671</v>
      </c>
      <c r="H52" s="500">
        <v>58.177280000000046</v>
      </c>
      <c r="I52" s="500">
        <v>60.052518700000057</v>
      </c>
      <c r="J52" s="500">
        <v>59.612287899999849</v>
      </c>
      <c r="K52" s="500">
        <v>60.313536800000229</v>
      </c>
      <c r="L52" s="500">
        <v>61.984482100000044</v>
      </c>
      <c r="M52" s="500">
        <v>60.6278663000002</v>
      </c>
      <c r="N52" s="500">
        <v>61.66041949999925</v>
      </c>
      <c r="O52" s="501">
        <v>60.82489930000007</v>
      </c>
      <c r="P52" s="503">
        <f t="shared" si="8"/>
        <v>709.10489109999924</v>
      </c>
      <c r="Q52" s="2"/>
      <c r="AI52" s="1423"/>
      <c r="AJ52" s="1466" t="s">
        <v>26</v>
      </c>
      <c r="AK52" s="1439">
        <v>1.5024927999999995</v>
      </c>
      <c r="AL52" s="1440">
        <v>1.6187195999999997</v>
      </c>
      <c r="AM52" s="1440">
        <v>1.3857757000000004</v>
      </c>
      <c r="AN52" s="1440">
        <v>1.4745076000000001</v>
      </c>
      <c r="AO52" s="1440">
        <v>1.4253909999999992</v>
      </c>
      <c r="AP52" s="1440">
        <v>1.5081833999999987</v>
      </c>
      <c r="AQ52" s="1440">
        <v>1.4868385000000011</v>
      </c>
      <c r="AR52" s="1440">
        <v>1.5291097000000009</v>
      </c>
      <c r="AS52" s="1440">
        <v>1.5031983999999989</v>
      </c>
      <c r="AT52" s="1440">
        <v>1.5826224</v>
      </c>
      <c r="AU52" s="1440">
        <v>1.6169948000000001</v>
      </c>
      <c r="AV52" s="1440">
        <v>1.561275</v>
      </c>
      <c r="AW52" s="1441">
        <v>18.195108899999987</v>
      </c>
      <c r="AX52" s="1465">
        <f t="shared" si="6"/>
        <v>0</v>
      </c>
      <c r="BB52" s="1325" t="s">
        <v>264</v>
      </c>
      <c r="BC52" s="1325">
        <v>1.5421869000000015</v>
      </c>
      <c r="BD52" s="1325">
        <v>2.4970013000000004</v>
      </c>
      <c r="BE52" s="1325">
        <v>2.4688900000000014</v>
      </c>
      <c r="BF52" s="1325">
        <v>1.8250617999999996</v>
      </c>
      <c r="BG52" s="1325">
        <v>1.8239258999999994</v>
      </c>
      <c r="BH52" s="1325">
        <v>1.5842233000000006</v>
      </c>
      <c r="BI52" s="1325">
        <v>1.3806095000000005</v>
      </c>
      <c r="BJ52" s="1325">
        <v>1.6152088999999983</v>
      </c>
      <c r="BK52" s="1325">
        <v>3.4041660999999985</v>
      </c>
      <c r="BL52" s="1325">
        <v>1.7396937000000012</v>
      </c>
      <c r="BM52" s="1325">
        <v>2.0312822999999978</v>
      </c>
      <c r="BN52" s="1325">
        <v>2.0558596999999996</v>
      </c>
      <c r="BO52" s="1325">
        <v>23.968109399999939</v>
      </c>
    </row>
    <row r="53" spans="2:67" ht="18.75" customHeight="1">
      <c r="B53" s="200">
        <f t="shared" si="7"/>
        <v>8</v>
      </c>
      <c r="C53" s="491" t="s">
        <v>12</v>
      </c>
      <c r="D53" s="499">
        <v>26.647441000000011</v>
      </c>
      <c r="E53" s="500">
        <v>22.768362099999965</v>
      </c>
      <c r="F53" s="500">
        <v>25.951545800000016</v>
      </c>
      <c r="G53" s="500">
        <v>24.948332100000005</v>
      </c>
      <c r="H53" s="500">
        <v>25.908303400000015</v>
      </c>
      <c r="I53" s="500">
        <v>24.676022499999984</v>
      </c>
      <c r="J53" s="500">
        <v>26.921858899999936</v>
      </c>
      <c r="K53" s="500">
        <v>26.832309599999935</v>
      </c>
      <c r="L53" s="500">
        <v>28.277188500000012</v>
      </c>
      <c r="M53" s="500">
        <v>28.829672200000047</v>
      </c>
      <c r="N53" s="500">
        <v>26.972402000000056</v>
      </c>
      <c r="O53" s="501">
        <v>28.017270900000049</v>
      </c>
      <c r="P53" s="503">
        <f t="shared" si="8"/>
        <v>316.75070900000003</v>
      </c>
      <c r="Q53" s="2"/>
      <c r="R53" s="1120"/>
      <c r="AH53" s="1121"/>
      <c r="AI53" s="1423"/>
      <c r="AJ53" s="1466" t="s">
        <v>235</v>
      </c>
      <c r="AK53" s="1439">
        <v>594.57157829999994</v>
      </c>
      <c r="AL53" s="1440">
        <v>578.39231810000138</v>
      </c>
      <c r="AM53" s="1440">
        <v>600.54060979999929</v>
      </c>
      <c r="AN53" s="1440">
        <v>590.13466979999941</v>
      </c>
      <c r="AO53" s="1440">
        <v>579.11885140000015</v>
      </c>
      <c r="AP53" s="1440">
        <v>561.38479959999961</v>
      </c>
      <c r="AQ53" s="1440">
        <v>563.85585700000013</v>
      </c>
      <c r="AR53" s="1440">
        <v>559.74356169999874</v>
      </c>
      <c r="AS53" s="1440">
        <v>581.4100542999978</v>
      </c>
      <c r="AT53" s="1440">
        <v>579.34086819999948</v>
      </c>
      <c r="AU53" s="1440">
        <v>578.84718619999978</v>
      </c>
      <c r="AV53" s="1440">
        <v>592.16026079999881</v>
      </c>
      <c r="AW53" s="1441">
        <v>6959.5006152000424</v>
      </c>
      <c r="AX53" s="1465">
        <f t="shared" si="6"/>
        <v>4.9112713895738125E-11</v>
      </c>
      <c r="BB53" s="1325" t="s">
        <v>26</v>
      </c>
      <c r="BC53" s="1325">
        <v>1.5024927999999995</v>
      </c>
      <c r="BD53" s="1325">
        <v>1.6187195999999997</v>
      </c>
      <c r="BE53" s="1325">
        <v>1.3857757000000004</v>
      </c>
      <c r="BF53" s="1325">
        <v>1.4745076000000001</v>
      </c>
      <c r="BG53" s="1325">
        <v>1.4253909999999992</v>
      </c>
      <c r="BH53" s="1325">
        <v>1.5081833999999987</v>
      </c>
      <c r="BI53" s="1325">
        <v>1.4868385000000011</v>
      </c>
      <c r="BJ53" s="1325">
        <v>1.5291097000000009</v>
      </c>
      <c r="BK53" s="1325">
        <v>1.5031983999999989</v>
      </c>
      <c r="BL53" s="1325">
        <v>1.5826224</v>
      </c>
      <c r="BM53" s="1325">
        <v>1.6169948000000001</v>
      </c>
      <c r="BN53" s="1325">
        <v>1.561275</v>
      </c>
      <c r="BO53" s="1325">
        <v>18.195108899999987</v>
      </c>
    </row>
    <row r="54" spans="2:67" ht="18.75" customHeight="1">
      <c r="B54" s="200">
        <f t="shared" si="7"/>
        <v>9</v>
      </c>
      <c r="C54" s="491" t="s">
        <v>14</v>
      </c>
      <c r="D54" s="499">
        <v>76.203476000000052</v>
      </c>
      <c r="E54" s="500">
        <v>69.309416100000377</v>
      </c>
      <c r="F54" s="500">
        <v>77.239545599999886</v>
      </c>
      <c r="G54" s="500">
        <v>75.593183000000124</v>
      </c>
      <c r="H54" s="500">
        <v>78.667329099999833</v>
      </c>
      <c r="I54" s="500">
        <v>76.16269750000005</v>
      </c>
      <c r="J54" s="500">
        <v>78.665937399999905</v>
      </c>
      <c r="K54" s="500">
        <v>78.965260200000216</v>
      </c>
      <c r="L54" s="500">
        <v>78.061366099999773</v>
      </c>
      <c r="M54" s="500">
        <v>81.043830500000183</v>
      </c>
      <c r="N54" s="500">
        <v>78.351536099999535</v>
      </c>
      <c r="O54" s="501">
        <v>80.611179500000048</v>
      </c>
      <c r="P54" s="503">
        <f t="shared" si="8"/>
        <v>928.87475710000001</v>
      </c>
      <c r="Q54" s="2"/>
      <c r="AH54" s="1121"/>
      <c r="AI54" s="1423"/>
      <c r="AJ54" s="1466" t="s">
        <v>262</v>
      </c>
      <c r="AK54" s="1439">
        <v>156.74282099999985</v>
      </c>
      <c r="AL54" s="1440">
        <v>141.09666400000066</v>
      </c>
      <c r="AM54" s="1440">
        <v>155.6957659000004</v>
      </c>
      <c r="AN54" s="1440">
        <v>146.41274790000074</v>
      </c>
      <c r="AO54" s="1440">
        <v>150.95204670000064</v>
      </c>
      <c r="AP54" s="1440">
        <v>147.5536469000007</v>
      </c>
      <c r="AQ54" s="1440">
        <v>150.26311469999911</v>
      </c>
      <c r="AR54" s="1440">
        <v>151.00141989999986</v>
      </c>
      <c r="AS54" s="1440">
        <v>149.06490390000047</v>
      </c>
      <c r="AT54" s="1440">
        <v>154.08252430000084</v>
      </c>
      <c r="AU54" s="1440">
        <v>154.44043420000131</v>
      </c>
      <c r="AV54" s="1440">
        <v>164.95800520000051</v>
      </c>
      <c r="AW54" s="1441">
        <v>1822.2640946000297</v>
      </c>
      <c r="AX54" s="1465">
        <f t="shared" si="6"/>
        <v>2.432898327242583E-11</v>
      </c>
      <c r="BB54" s="1325" t="s">
        <v>22</v>
      </c>
      <c r="BC54" s="1325">
        <v>1.2806701099999993</v>
      </c>
      <c r="BD54" s="1325">
        <v>1.1314948999999999</v>
      </c>
      <c r="BE54" s="1325">
        <v>1.2356354499999997</v>
      </c>
      <c r="BF54" s="1325">
        <v>1.2315838300000002</v>
      </c>
      <c r="BG54" s="1325">
        <v>1.2368854399999996</v>
      </c>
      <c r="BH54" s="1325">
        <v>1.2746496200000008</v>
      </c>
      <c r="BI54" s="1325">
        <v>1.293769440000001</v>
      </c>
      <c r="BJ54" s="1325">
        <v>1.3613753599999996</v>
      </c>
      <c r="BK54" s="1325">
        <v>1.3210742400000004</v>
      </c>
      <c r="BL54" s="1325">
        <v>1.2620270000000005</v>
      </c>
      <c r="BM54" s="1325">
        <v>1.3070611299999999</v>
      </c>
      <c r="BN54" s="1325">
        <v>1.2577745500000002</v>
      </c>
      <c r="BO54" s="1325">
        <v>15.194001070000036</v>
      </c>
    </row>
    <row r="55" spans="2:67" ht="18.75" customHeight="1">
      <c r="B55" s="200">
        <f t="shared" si="7"/>
        <v>10</v>
      </c>
      <c r="C55" s="491" t="s">
        <v>16</v>
      </c>
      <c r="D55" s="499">
        <v>114.53914831000029</v>
      </c>
      <c r="E55" s="500">
        <v>105.45473275000042</v>
      </c>
      <c r="F55" s="500">
        <v>115.58304493999952</v>
      </c>
      <c r="G55" s="500">
        <v>106.74735556999964</v>
      </c>
      <c r="H55" s="500">
        <v>101.40353997000041</v>
      </c>
      <c r="I55" s="500">
        <v>95.286850840000383</v>
      </c>
      <c r="J55" s="500">
        <v>94.840189790000011</v>
      </c>
      <c r="K55" s="500">
        <v>94.524928390000184</v>
      </c>
      <c r="L55" s="500">
        <v>95.148912350000302</v>
      </c>
      <c r="M55" s="500">
        <v>101.17971927000055</v>
      </c>
      <c r="N55" s="500">
        <v>108.95113592999988</v>
      </c>
      <c r="O55" s="501">
        <v>118.47024205999985</v>
      </c>
      <c r="P55" s="503">
        <f t="shared" si="8"/>
        <v>1252.1298001700015</v>
      </c>
      <c r="Q55" s="2"/>
      <c r="AH55" s="1121"/>
      <c r="AI55" s="1423"/>
      <c r="AJ55" s="1466" t="s">
        <v>263</v>
      </c>
      <c r="AK55" s="1439">
        <v>472.54563974999888</v>
      </c>
      <c r="AL55" s="1440">
        <v>496.49185123999968</v>
      </c>
      <c r="AM55" s="1440">
        <v>490.62267184000115</v>
      </c>
      <c r="AN55" s="1440">
        <v>483.14546013000034</v>
      </c>
      <c r="AO55" s="1440">
        <v>468.02657299999873</v>
      </c>
      <c r="AP55" s="1440">
        <v>466.74707799999914</v>
      </c>
      <c r="AQ55" s="1440">
        <v>455.77259833000045</v>
      </c>
      <c r="AR55" s="1440">
        <v>471.59581470000074</v>
      </c>
      <c r="AS55" s="1440">
        <v>483.79361030000075</v>
      </c>
      <c r="AT55" s="1440">
        <v>481.65523009999845</v>
      </c>
      <c r="AU55" s="1440">
        <v>493.83914369999923</v>
      </c>
      <c r="AV55" s="1440">
        <v>499.3831100999995</v>
      </c>
      <c r="AW55" s="1441">
        <v>5763.6187811899799</v>
      </c>
      <c r="AX55" s="1465">
        <f t="shared" si="6"/>
        <v>-1.7280399333685637E-11</v>
      </c>
      <c r="BB55" s="1325" t="s">
        <v>30</v>
      </c>
      <c r="BC55" s="1325">
        <v>1.1551223999999998</v>
      </c>
      <c r="BD55" s="1325">
        <v>1.0156210999999999</v>
      </c>
      <c r="BE55" s="1325">
        <v>1.1752195000000003</v>
      </c>
      <c r="BF55" s="1325">
        <v>1.1035647000000002</v>
      </c>
      <c r="BG55" s="1325">
        <v>1.0897409000000005</v>
      </c>
      <c r="BH55" s="1325">
        <v>1.1000901000000003</v>
      </c>
      <c r="BI55" s="1325">
        <v>1.1333997999999998</v>
      </c>
      <c r="BJ55" s="1325">
        <v>1.1005475999999998</v>
      </c>
      <c r="BK55" s="1325">
        <v>1.0590798000000001</v>
      </c>
      <c r="BL55" s="1325">
        <v>1.1096735000000004</v>
      </c>
      <c r="BM55" s="1325">
        <v>1.1084966000000001</v>
      </c>
      <c r="BN55" s="1325">
        <v>1.1397504999999994</v>
      </c>
      <c r="BO55" s="1325">
        <v>13.290306499999991</v>
      </c>
    </row>
    <row r="56" spans="2:67" ht="18.75" customHeight="1">
      <c r="B56" s="200">
        <f t="shared" si="7"/>
        <v>11</v>
      </c>
      <c r="C56" s="491" t="s">
        <v>19</v>
      </c>
      <c r="D56" s="499">
        <v>69.815530769999981</v>
      </c>
      <c r="E56" s="500">
        <v>64.954431589999814</v>
      </c>
      <c r="F56" s="500">
        <v>72.091920800000011</v>
      </c>
      <c r="G56" s="500">
        <v>67.299896059999824</v>
      </c>
      <c r="H56" s="500">
        <v>68.048600730000189</v>
      </c>
      <c r="I56" s="500">
        <v>66.421844839999608</v>
      </c>
      <c r="J56" s="500">
        <v>67.29725606999996</v>
      </c>
      <c r="K56" s="500">
        <v>68.435579200000035</v>
      </c>
      <c r="L56" s="500">
        <v>66.75119145999976</v>
      </c>
      <c r="M56" s="500">
        <v>69.062596450000072</v>
      </c>
      <c r="N56" s="500">
        <v>69.041075940000141</v>
      </c>
      <c r="O56" s="501">
        <v>73.896117259999968</v>
      </c>
      <c r="P56" s="503">
        <f t="shared" si="8"/>
        <v>823.11604116999945</v>
      </c>
      <c r="Q56" s="2"/>
      <c r="AH56" s="1121"/>
      <c r="AI56" s="1423"/>
      <c r="AJ56" s="1466" t="s">
        <v>264</v>
      </c>
      <c r="AK56" s="1439">
        <v>1.5421869000000015</v>
      </c>
      <c r="AL56" s="1440">
        <v>2.4970013000000004</v>
      </c>
      <c r="AM56" s="1440">
        <v>2.4688900000000014</v>
      </c>
      <c r="AN56" s="1440">
        <v>1.8250617999999996</v>
      </c>
      <c r="AO56" s="1440">
        <v>1.8239258999999994</v>
      </c>
      <c r="AP56" s="1440">
        <v>1.5842233000000006</v>
      </c>
      <c r="AQ56" s="1440">
        <v>1.3806095000000005</v>
      </c>
      <c r="AR56" s="1440">
        <v>1.6152088999999983</v>
      </c>
      <c r="AS56" s="1440">
        <v>3.4041660999999985</v>
      </c>
      <c r="AT56" s="1440">
        <v>1.7396937000000012</v>
      </c>
      <c r="AU56" s="1440">
        <v>2.0312822999999978</v>
      </c>
      <c r="AV56" s="1440">
        <v>2.0558596999999996</v>
      </c>
      <c r="AW56" s="1441">
        <v>23.968109399999939</v>
      </c>
      <c r="AX56" s="1465">
        <f t="shared" si="6"/>
        <v>-6.0396132539608516E-14</v>
      </c>
      <c r="BB56" s="1325" t="s">
        <v>6</v>
      </c>
      <c r="BC56" s="1325">
        <v>0.27427009999999996</v>
      </c>
      <c r="BD56" s="1325">
        <v>0.26947910000000003</v>
      </c>
      <c r="BE56" s="1325">
        <v>0.32351450000000004</v>
      </c>
      <c r="BF56" s="1325">
        <v>0.30336390000000002</v>
      </c>
      <c r="BG56" s="1325">
        <v>0.32459469999999996</v>
      </c>
      <c r="BH56" s="1325">
        <v>0.31133280000000002</v>
      </c>
      <c r="BI56" s="1325">
        <v>0.30514589999999997</v>
      </c>
      <c r="BJ56" s="1325">
        <v>0.36029149999999999</v>
      </c>
      <c r="BK56" s="1325">
        <v>0.33385700000000001</v>
      </c>
      <c r="BL56" s="1325">
        <v>0.32725029999999999</v>
      </c>
      <c r="BM56" s="1325">
        <v>0.3522593</v>
      </c>
      <c r="BN56" s="1325">
        <v>0.32985920000000002</v>
      </c>
      <c r="BO56" s="1325">
        <v>3.8152183000000019</v>
      </c>
    </row>
    <row r="57" spans="2:67" ht="18.75" customHeight="1">
      <c r="B57" s="200">
        <f t="shared" si="7"/>
        <v>12</v>
      </c>
      <c r="C57" s="491" t="s">
        <v>20</v>
      </c>
      <c r="D57" s="499">
        <v>35.400440400000079</v>
      </c>
      <c r="E57" s="500">
        <v>32.401712599999954</v>
      </c>
      <c r="F57" s="500">
        <v>35.712049000000043</v>
      </c>
      <c r="G57" s="500">
        <v>33.174564189999984</v>
      </c>
      <c r="H57" s="500">
        <v>32.880728690000026</v>
      </c>
      <c r="I57" s="500">
        <v>32.295554260000067</v>
      </c>
      <c r="J57" s="500">
        <v>32.401974020000061</v>
      </c>
      <c r="K57" s="500">
        <v>32.396889730000005</v>
      </c>
      <c r="L57" s="500">
        <v>31.185128119999934</v>
      </c>
      <c r="M57" s="500">
        <v>33.584586949999959</v>
      </c>
      <c r="N57" s="500">
        <v>33.81640035999996</v>
      </c>
      <c r="O57" s="501">
        <v>35.864296690000103</v>
      </c>
      <c r="P57" s="503">
        <f t="shared" si="8"/>
        <v>401.11432501000019</v>
      </c>
      <c r="Q57" s="2"/>
      <c r="AH57" s="1121"/>
      <c r="AI57" s="1423"/>
      <c r="AJ57" s="1466" t="s">
        <v>30</v>
      </c>
      <c r="AK57" s="1439">
        <v>1.1551223999999998</v>
      </c>
      <c r="AL57" s="1440">
        <v>1.0156210999999999</v>
      </c>
      <c r="AM57" s="1440">
        <v>1.1752195000000003</v>
      </c>
      <c r="AN57" s="1440">
        <v>1.1035647000000002</v>
      </c>
      <c r="AO57" s="1440">
        <v>1.0897409000000005</v>
      </c>
      <c r="AP57" s="1440">
        <v>1.1000901000000003</v>
      </c>
      <c r="AQ57" s="1440">
        <v>1.1333997999999998</v>
      </c>
      <c r="AR57" s="1440">
        <v>1.1005475999999998</v>
      </c>
      <c r="AS57" s="1440">
        <v>1.0590798000000001</v>
      </c>
      <c r="AT57" s="1440">
        <v>1.1096735000000004</v>
      </c>
      <c r="AU57" s="1440">
        <v>1.1084966000000001</v>
      </c>
      <c r="AV57" s="1440">
        <v>1.1397504999999994</v>
      </c>
      <c r="AW57" s="1441">
        <v>13.290306499999991</v>
      </c>
      <c r="AX57" s="1465">
        <f t="shared" si="6"/>
        <v>0</v>
      </c>
      <c r="BB57" s="1325" t="s">
        <v>261</v>
      </c>
      <c r="BC57" s="1325">
        <v>0.29421709999999995</v>
      </c>
      <c r="BD57" s="1325">
        <v>0.27610720000000005</v>
      </c>
      <c r="BE57" s="1325">
        <v>0.30252950000000017</v>
      </c>
      <c r="BF57" s="1325">
        <v>0.31102460000000004</v>
      </c>
      <c r="BG57" s="1325">
        <v>0.31278610000000007</v>
      </c>
      <c r="BH57" s="1325">
        <v>0.30905120000000003</v>
      </c>
      <c r="BI57" s="1325">
        <v>0.31414779999999998</v>
      </c>
      <c r="BJ57" s="1325">
        <v>0.33088479999999987</v>
      </c>
      <c r="BK57" s="1325">
        <v>0.31695319999999993</v>
      </c>
      <c r="BL57" s="1325">
        <v>0.3065852</v>
      </c>
      <c r="BM57" s="1325">
        <v>0.31014810000000009</v>
      </c>
      <c r="BN57" s="1325">
        <v>0.30104939999999986</v>
      </c>
      <c r="BO57" s="1325">
        <v>3.6854842000000061</v>
      </c>
    </row>
    <row r="58" spans="2:67" ht="18.75" customHeight="1">
      <c r="B58" s="200">
        <f t="shared" si="7"/>
        <v>13</v>
      </c>
      <c r="C58" s="491" t="s">
        <v>325</v>
      </c>
      <c r="D58" s="499">
        <v>0.14615060000000002</v>
      </c>
      <c r="E58" s="500">
        <v>0.16255749999999999</v>
      </c>
      <c r="F58" s="500">
        <v>0.14778579999999999</v>
      </c>
      <c r="G58" s="500">
        <v>0.17360889999999995</v>
      </c>
      <c r="H58" s="500">
        <v>0.1726608</v>
      </c>
      <c r="I58" s="500">
        <v>0.16193139999999998</v>
      </c>
      <c r="J58" s="500">
        <v>0.16939850000000004</v>
      </c>
      <c r="K58" s="500">
        <v>0.19849869999999997</v>
      </c>
      <c r="L58" s="500">
        <v>0.18017369999999999</v>
      </c>
      <c r="M58" s="500">
        <v>0.18465959999999998</v>
      </c>
      <c r="N58" s="500">
        <v>0.20556289999999999</v>
      </c>
      <c r="O58" s="501">
        <v>0.18780059999999998</v>
      </c>
      <c r="P58" s="503">
        <f t="shared" si="8"/>
        <v>2.0907890000000005</v>
      </c>
      <c r="Q58" s="2"/>
      <c r="AH58" s="1121"/>
      <c r="AI58" s="1423"/>
      <c r="AJ58" s="1466" t="s">
        <v>32</v>
      </c>
      <c r="AK58" s="1439">
        <v>86.482769499999861</v>
      </c>
      <c r="AL58" s="1440">
        <v>78.777798900000249</v>
      </c>
      <c r="AM58" s="1440">
        <v>88.193619300000051</v>
      </c>
      <c r="AN58" s="1440">
        <v>84.122496500000139</v>
      </c>
      <c r="AO58" s="1440">
        <v>87.693839299999837</v>
      </c>
      <c r="AP58" s="1440">
        <v>85.410697000000241</v>
      </c>
      <c r="AQ58" s="1440">
        <v>87.205230700000101</v>
      </c>
      <c r="AR58" s="1440">
        <v>87.589685200000233</v>
      </c>
      <c r="AS58" s="1440">
        <v>85.611093900000114</v>
      </c>
      <c r="AT58" s="1440">
        <v>89.310343199999949</v>
      </c>
      <c r="AU58" s="1440">
        <v>86.411260200000015</v>
      </c>
      <c r="AV58" s="1440">
        <v>90.812840099999477</v>
      </c>
      <c r="AW58" s="1441">
        <v>1037.6216738000062</v>
      </c>
      <c r="AX58" s="1465">
        <f t="shared" si="6"/>
        <v>5.9117155615240335E-12</v>
      </c>
      <c r="BB58" s="1325" t="s">
        <v>259</v>
      </c>
      <c r="BC58" s="1325">
        <v>0.27709900000000004</v>
      </c>
      <c r="BD58" s="1325">
        <v>0.24600990000000003</v>
      </c>
      <c r="BE58" s="1325">
        <v>0.25263449999999993</v>
      </c>
      <c r="BF58" s="1325">
        <v>0.26945330000000001</v>
      </c>
      <c r="BG58" s="1325">
        <v>0.27201149999999996</v>
      </c>
      <c r="BH58" s="1325">
        <v>0.28603840000000008</v>
      </c>
      <c r="BI58" s="1325">
        <v>0.2755744</v>
      </c>
      <c r="BJ58" s="1325">
        <v>0.31236190000000003</v>
      </c>
      <c r="BK58" s="1325">
        <v>0.30598510000000001</v>
      </c>
      <c r="BL58" s="1325">
        <v>0.30366090000000001</v>
      </c>
      <c r="BM58" s="1325">
        <v>0.32275329999999985</v>
      </c>
      <c r="BN58" s="1325">
        <v>0.29057830000000007</v>
      </c>
      <c r="BO58" s="1325">
        <v>3.4141605000000008</v>
      </c>
    </row>
    <row r="59" spans="2:67" ht="18.75" customHeight="1">
      <c r="B59" s="200">
        <f t="shared" si="7"/>
        <v>14</v>
      </c>
      <c r="C59" s="491" t="s">
        <v>261</v>
      </c>
      <c r="D59" s="499">
        <v>0.29421709999999995</v>
      </c>
      <c r="E59" s="500">
        <v>0.27610720000000005</v>
      </c>
      <c r="F59" s="500">
        <v>0.30252950000000017</v>
      </c>
      <c r="G59" s="500">
        <v>0.31102460000000004</v>
      </c>
      <c r="H59" s="500">
        <v>0.31278610000000007</v>
      </c>
      <c r="I59" s="500">
        <v>0.30905120000000003</v>
      </c>
      <c r="J59" s="500">
        <v>0.31414779999999998</v>
      </c>
      <c r="K59" s="500">
        <v>0.33088479999999987</v>
      </c>
      <c r="L59" s="500">
        <v>0.31695319999999993</v>
      </c>
      <c r="M59" s="500">
        <v>0.3065852</v>
      </c>
      <c r="N59" s="500">
        <v>0.31014810000000009</v>
      </c>
      <c r="O59" s="501">
        <v>0.30104939999999986</v>
      </c>
      <c r="P59" s="503">
        <f t="shared" si="8"/>
        <v>3.6854841999999999</v>
      </c>
      <c r="Q59" s="2"/>
      <c r="T59" s="1122"/>
      <c r="AH59" s="1121"/>
      <c r="AI59" s="1424"/>
      <c r="AJ59" s="1474" t="s">
        <v>48</v>
      </c>
      <c r="AK59" s="1452">
        <v>1918.3800935399515</v>
      </c>
      <c r="AL59" s="1450">
        <v>1859.5165001799699</v>
      </c>
      <c r="AM59" s="1450">
        <v>1938.9273137300017</v>
      </c>
      <c r="AN59" s="1450">
        <v>1883.1416803800578</v>
      </c>
      <c r="AO59" s="1450">
        <v>1867.7833316299909</v>
      </c>
      <c r="AP59" s="1450">
        <v>1821.3411705599865</v>
      </c>
      <c r="AQ59" s="1450">
        <v>1824.3445150499795</v>
      </c>
      <c r="AR59" s="1450">
        <v>1846.0917584800243</v>
      </c>
      <c r="AS59" s="1450">
        <v>1881.7116926700203</v>
      </c>
      <c r="AT59" s="1450">
        <v>1905.6066774700305</v>
      </c>
      <c r="AU59" s="1450">
        <v>1923.6595241599941</v>
      </c>
      <c r="AV59" s="1450">
        <v>1983.1107896600256</v>
      </c>
      <c r="AW59" s="1451">
        <v>22653.615047509782</v>
      </c>
      <c r="AX59" s="1475">
        <f>+AW59-P70</f>
        <v>-2.1464074961841106E-10</v>
      </c>
      <c r="BB59" s="1325" t="s">
        <v>325</v>
      </c>
      <c r="BC59" s="1325">
        <v>0.14615060000000002</v>
      </c>
      <c r="BD59" s="1325">
        <v>0.16255749999999999</v>
      </c>
      <c r="BE59" s="1325">
        <v>0.14778579999999999</v>
      </c>
      <c r="BF59" s="1325">
        <v>0.17360889999999995</v>
      </c>
      <c r="BG59" s="1325">
        <v>0.1726608</v>
      </c>
      <c r="BH59" s="1325">
        <v>0.16193139999999998</v>
      </c>
      <c r="BI59" s="1325">
        <v>0.16939850000000004</v>
      </c>
      <c r="BJ59" s="1325">
        <v>0.19849869999999997</v>
      </c>
      <c r="BK59" s="1325">
        <v>0.18017369999999999</v>
      </c>
      <c r="BL59" s="1325">
        <v>0.18465959999999998</v>
      </c>
      <c r="BM59" s="1325">
        <v>0.20556289999999999</v>
      </c>
      <c r="BN59" s="1325">
        <v>0.18780059999999998</v>
      </c>
      <c r="BO59" s="1325">
        <v>2.0907889999999996</v>
      </c>
    </row>
    <row r="60" spans="2:67" ht="18.75" customHeight="1">
      <c r="B60" s="200">
        <f t="shared" si="7"/>
        <v>15</v>
      </c>
      <c r="C60" s="491" t="s">
        <v>22</v>
      </c>
      <c r="D60" s="499">
        <v>1.2806701099999993</v>
      </c>
      <c r="E60" s="500">
        <v>1.1314948999999999</v>
      </c>
      <c r="F60" s="500">
        <v>1.2356354499999997</v>
      </c>
      <c r="G60" s="500">
        <v>1.2315838300000002</v>
      </c>
      <c r="H60" s="500">
        <v>1.2368854399999996</v>
      </c>
      <c r="I60" s="500">
        <v>1.2746496200000008</v>
      </c>
      <c r="J60" s="500">
        <v>1.293769440000001</v>
      </c>
      <c r="K60" s="500">
        <v>1.3613753599999996</v>
      </c>
      <c r="L60" s="500">
        <v>1.3210742400000004</v>
      </c>
      <c r="M60" s="500">
        <v>1.2620270000000005</v>
      </c>
      <c r="N60" s="500">
        <v>1.3070611299999999</v>
      </c>
      <c r="O60" s="501">
        <v>1.2577745500000002</v>
      </c>
      <c r="P60" s="504">
        <f t="shared" si="8"/>
        <v>15.194001070000001</v>
      </c>
      <c r="Q60" s="2"/>
      <c r="T60" s="1122"/>
      <c r="AH60" s="1121"/>
      <c r="AI60" s="1407" t="s">
        <v>48</v>
      </c>
      <c r="AJ60" s="1476" t="s">
        <v>326</v>
      </c>
      <c r="AK60" s="1469">
        <v>0.17663190000000001</v>
      </c>
      <c r="AL60" s="1467">
        <v>0.94214410000000004</v>
      </c>
      <c r="AM60" s="1467">
        <v>0.41229120000000002</v>
      </c>
      <c r="AN60" s="1467">
        <v>1.4630300000000001E-2</v>
      </c>
      <c r="AO60" s="1467">
        <v>4.2476E-2</v>
      </c>
      <c r="AP60" s="1467">
        <v>0.1057994</v>
      </c>
      <c r="AQ60" s="1467">
        <v>1.3778E-2</v>
      </c>
      <c r="AR60" s="1467">
        <v>8.6595099999999994E-2</v>
      </c>
      <c r="AS60" s="1467">
        <v>0.163936</v>
      </c>
      <c r="AT60" s="1467">
        <v>7.0702100000000004E-2</v>
      </c>
      <c r="AU60" s="1467">
        <v>0.1047635</v>
      </c>
      <c r="AV60" s="1467">
        <v>0.2542394</v>
      </c>
      <c r="AW60" s="1468">
        <v>2.3879869999999999</v>
      </c>
      <c r="AX60" s="1465"/>
    </row>
    <row r="61" spans="2:67" ht="18.75" customHeight="1">
      <c r="B61" s="200">
        <f t="shared" si="7"/>
        <v>16</v>
      </c>
      <c r="C61" s="491" t="s">
        <v>24</v>
      </c>
      <c r="D61" s="499">
        <v>2.5628662000000038</v>
      </c>
      <c r="E61" s="500">
        <v>2.4115309000000007</v>
      </c>
      <c r="F61" s="500">
        <v>2.3984446000000004</v>
      </c>
      <c r="G61" s="500">
        <v>2.6849673000000029</v>
      </c>
      <c r="H61" s="500">
        <v>2.5442290000000027</v>
      </c>
      <c r="I61" s="500">
        <v>2.6055295999999992</v>
      </c>
      <c r="J61" s="500">
        <v>2.5894877000000007</v>
      </c>
      <c r="K61" s="500">
        <v>2.7783410000000006</v>
      </c>
      <c r="L61" s="500">
        <v>2.7679959000000003</v>
      </c>
      <c r="M61" s="500">
        <v>2.678251699999997</v>
      </c>
      <c r="N61" s="500">
        <v>2.7514243999999999</v>
      </c>
      <c r="O61" s="501">
        <v>2.7260073000000018</v>
      </c>
      <c r="P61" s="503">
        <f t="shared" si="8"/>
        <v>31.499075600000012</v>
      </c>
      <c r="Q61" s="2"/>
      <c r="R61" s="1120"/>
      <c r="T61" s="1122"/>
      <c r="AH61" s="1121"/>
      <c r="AI61" s="1421"/>
      <c r="AJ61" s="1476" t="s">
        <v>327</v>
      </c>
      <c r="AK61" s="1469">
        <v>7.6096621999999998</v>
      </c>
      <c r="AL61" s="1467">
        <v>6.6710224</v>
      </c>
      <c r="AM61" s="1467">
        <v>7.4592067000000002</v>
      </c>
      <c r="AN61" s="1467">
        <v>5.4401786000000003</v>
      </c>
      <c r="AO61" s="1467">
        <v>2.8117618000000002</v>
      </c>
      <c r="AP61" s="1467">
        <v>4.5091437000000001</v>
      </c>
      <c r="AQ61" s="1467">
        <v>2.6004097000000002</v>
      </c>
      <c r="AR61" s="1467">
        <v>0.44400489999999998</v>
      </c>
      <c r="AS61" s="1467">
        <v>0.59060639999999998</v>
      </c>
      <c r="AT61" s="1467">
        <v>3.4519291000000001</v>
      </c>
      <c r="AU61" s="1467">
        <v>1.3766339999999999</v>
      </c>
      <c r="AV61" s="1467">
        <v>1.1790738999999999</v>
      </c>
      <c r="AW61" s="1468">
        <v>44.143633400000006</v>
      </c>
      <c r="AX61" s="1465"/>
    </row>
    <row r="62" spans="2:67" ht="18.75" customHeight="1">
      <c r="B62" s="200">
        <f t="shared" si="7"/>
        <v>17</v>
      </c>
      <c r="C62" s="491" t="s">
        <v>26</v>
      </c>
      <c r="D62" s="499">
        <v>1.5024927999999995</v>
      </c>
      <c r="E62" s="500">
        <v>1.6187195999999997</v>
      </c>
      <c r="F62" s="500">
        <v>1.3857757000000004</v>
      </c>
      <c r="G62" s="500">
        <v>1.4745076000000001</v>
      </c>
      <c r="H62" s="500">
        <v>1.4253909999999992</v>
      </c>
      <c r="I62" s="500">
        <v>1.5081833999999987</v>
      </c>
      <c r="J62" s="500">
        <v>1.4868385000000011</v>
      </c>
      <c r="K62" s="500">
        <v>1.5291097000000009</v>
      </c>
      <c r="L62" s="500">
        <v>1.5031983999999989</v>
      </c>
      <c r="M62" s="500">
        <v>1.5826224</v>
      </c>
      <c r="N62" s="500">
        <v>1.6169948000000001</v>
      </c>
      <c r="O62" s="501">
        <v>1.561275</v>
      </c>
      <c r="P62" s="503">
        <f t="shared" si="8"/>
        <v>18.195108899999997</v>
      </c>
      <c r="Q62" s="2"/>
      <c r="R62" s="1120"/>
      <c r="T62" s="1122"/>
      <c r="AH62" s="1121"/>
      <c r="AI62" s="1421"/>
      <c r="AJ62" s="1476" t="s">
        <v>328</v>
      </c>
      <c r="AK62" s="1469">
        <v>91.535189299999999</v>
      </c>
      <c r="AL62" s="1467">
        <v>86.482238899999984</v>
      </c>
      <c r="AM62" s="1467">
        <v>94.282043599999938</v>
      </c>
      <c r="AN62" s="1467">
        <v>86.64710479999998</v>
      </c>
      <c r="AO62" s="1467">
        <v>87.921383300000016</v>
      </c>
      <c r="AP62" s="1467">
        <v>84.742892200000014</v>
      </c>
      <c r="AQ62" s="1467">
        <v>82.893714899999978</v>
      </c>
      <c r="AR62" s="1467">
        <v>86.4797856</v>
      </c>
      <c r="AS62" s="1467">
        <v>88.050219999999911</v>
      </c>
      <c r="AT62" s="1467">
        <v>91.175872300000094</v>
      </c>
      <c r="AU62" s="1467">
        <v>91.943313599999996</v>
      </c>
      <c r="AV62" s="1467">
        <v>91.304938699999965</v>
      </c>
      <c r="AW62" s="1468">
        <v>1063.4586972000011</v>
      </c>
      <c r="AX62" s="1465"/>
    </row>
    <row r="63" spans="2:67" ht="18.75" customHeight="1">
      <c r="B63" s="200">
        <f t="shared" si="7"/>
        <v>18</v>
      </c>
      <c r="C63" s="491" t="s">
        <v>235</v>
      </c>
      <c r="D63" s="499">
        <v>594.57157829999994</v>
      </c>
      <c r="E63" s="500">
        <v>578.39231810000138</v>
      </c>
      <c r="F63" s="500">
        <v>600.54060979999929</v>
      </c>
      <c r="G63" s="500">
        <v>590.13466979999941</v>
      </c>
      <c r="H63" s="500">
        <v>579.11885140000015</v>
      </c>
      <c r="I63" s="500">
        <v>561.38479959999961</v>
      </c>
      <c r="J63" s="500">
        <v>563.85585700000013</v>
      </c>
      <c r="K63" s="500">
        <v>559.74356169999874</v>
      </c>
      <c r="L63" s="500">
        <v>581.4100542999978</v>
      </c>
      <c r="M63" s="500">
        <v>579.34086819999948</v>
      </c>
      <c r="N63" s="500">
        <v>578.84718619999978</v>
      </c>
      <c r="O63" s="501">
        <v>592.16026079999881</v>
      </c>
      <c r="P63" s="503">
        <f t="shared" si="8"/>
        <v>6959.5006151999933</v>
      </c>
      <c r="Q63" s="2"/>
      <c r="R63" s="1120"/>
      <c r="T63" s="1122"/>
      <c r="AH63" s="1121"/>
      <c r="AI63" s="1421"/>
      <c r="AJ63" s="1476" t="s">
        <v>49</v>
      </c>
      <c r="AK63" s="1469">
        <v>11.384072</v>
      </c>
      <c r="AL63" s="1467">
        <v>11.009247999999999</v>
      </c>
      <c r="AM63" s="1467">
        <v>10.085920999999999</v>
      </c>
      <c r="AN63" s="1467">
        <v>7.3402879999999993</v>
      </c>
      <c r="AO63" s="1467">
        <v>12.972996999999999</v>
      </c>
      <c r="AP63" s="1467">
        <v>12.405647</v>
      </c>
      <c r="AQ63" s="1467">
        <v>10.918182999999999</v>
      </c>
      <c r="AR63" s="1467">
        <v>10.890368</v>
      </c>
      <c r="AS63" s="1467">
        <v>11.014704</v>
      </c>
      <c r="AT63" s="1467">
        <v>12.332474000000001</v>
      </c>
      <c r="AU63" s="1467">
        <v>12.441077</v>
      </c>
      <c r="AV63" s="1467">
        <v>11.910177000000001</v>
      </c>
      <c r="AW63" s="1468">
        <v>134.70515599999999</v>
      </c>
      <c r="AX63" s="1465"/>
    </row>
    <row r="64" spans="2:67" ht="18.75" customHeight="1">
      <c r="B64" s="200">
        <f t="shared" si="7"/>
        <v>19</v>
      </c>
      <c r="C64" s="491" t="s">
        <v>262</v>
      </c>
      <c r="D64" s="499">
        <v>156.74282099999985</v>
      </c>
      <c r="E64" s="500">
        <v>141.09666400000066</v>
      </c>
      <c r="F64" s="500">
        <v>155.6957659000004</v>
      </c>
      <c r="G64" s="500">
        <v>146.41274790000074</v>
      </c>
      <c r="H64" s="500">
        <v>150.95204670000064</v>
      </c>
      <c r="I64" s="500">
        <v>147.5536469000007</v>
      </c>
      <c r="J64" s="500">
        <v>150.26311469999911</v>
      </c>
      <c r="K64" s="500">
        <v>151.00141989999986</v>
      </c>
      <c r="L64" s="500">
        <v>149.06490390000047</v>
      </c>
      <c r="M64" s="500">
        <v>154.08252430000084</v>
      </c>
      <c r="N64" s="500">
        <v>154.44043420000131</v>
      </c>
      <c r="O64" s="501">
        <v>164.95800520000051</v>
      </c>
      <c r="P64" s="503">
        <f t="shared" si="8"/>
        <v>1822.2640946000054</v>
      </c>
      <c r="Q64" s="2"/>
      <c r="T64" s="1122"/>
      <c r="AH64" s="1121"/>
      <c r="AI64" s="1421"/>
      <c r="AJ64" s="1476" t="s">
        <v>365</v>
      </c>
      <c r="AK64" s="1469">
        <v>11.7078414</v>
      </c>
      <c r="AL64" s="1467">
        <v>10.670436299999999</v>
      </c>
      <c r="AM64" s="1467">
        <v>12.413259100000001</v>
      </c>
      <c r="AN64" s="1467">
        <v>12.569983099999998</v>
      </c>
      <c r="AO64" s="1467">
        <v>12.396883200000001</v>
      </c>
      <c r="AP64" s="1467">
        <v>13.3120437</v>
      </c>
      <c r="AQ64" s="1467">
        <v>13.549069599999999</v>
      </c>
      <c r="AR64" s="1467">
        <v>13.047729700000001</v>
      </c>
      <c r="AS64" s="1467">
        <v>12.0414665</v>
      </c>
      <c r="AT64" s="1467">
        <v>13.6623026</v>
      </c>
      <c r="AU64" s="1467">
        <v>12.435109199999999</v>
      </c>
      <c r="AV64" s="1467">
        <v>12.4453852</v>
      </c>
      <c r="AW64" s="1468">
        <v>150.25150960000002</v>
      </c>
      <c r="AX64" s="1465"/>
    </row>
    <row r="65" spans="2:50" ht="18.75" customHeight="1">
      <c r="B65" s="200">
        <f t="shared" si="7"/>
        <v>20</v>
      </c>
      <c r="C65" s="491" t="s">
        <v>263</v>
      </c>
      <c r="D65" s="499">
        <v>472.54563974999888</v>
      </c>
      <c r="E65" s="500">
        <v>496.49185123999968</v>
      </c>
      <c r="F65" s="500">
        <v>490.62267184000115</v>
      </c>
      <c r="G65" s="500">
        <v>483.14546013000034</v>
      </c>
      <c r="H65" s="500">
        <v>468.02657299999873</v>
      </c>
      <c r="I65" s="500">
        <v>466.74707799999914</v>
      </c>
      <c r="J65" s="500">
        <v>455.77259833000045</v>
      </c>
      <c r="K65" s="500">
        <v>471.59581470000074</v>
      </c>
      <c r="L65" s="500">
        <v>483.79361030000075</v>
      </c>
      <c r="M65" s="500">
        <v>481.65523009999845</v>
      </c>
      <c r="N65" s="500">
        <v>493.83914369999923</v>
      </c>
      <c r="O65" s="501">
        <v>499.3831100999995</v>
      </c>
      <c r="P65" s="503">
        <f t="shared" si="8"/>
        <v>5763.6187811899972</v>
      </c>
      <c r="Q65" s="2"/>
      <c r="T65" s="1122"/>
      <c r="AH65" s="1121"/>
      <c r="AI65" s="1421"/>
      <c r="AJ65" s="1476" t="s">
        <v>329</v>
      </c>
      <c r="AK65" s="1469">
        <v>81.545696200000009</v>
      </c>
      <c r="AL65" s="1467">
        <v>79.897206800000006</v>
      </c>
      <c r="AM65" s="1467">
        <v>91.792716300000009</v>
      </c>
      <c r="AN65" s="1467">
        <v>81.800392599999995</v>
      </c>
      <c r="AO65" s="1467">
        <v>87.341391000000002</v>
      </c>
      <c r="AP65" s="1467">
        <v>93.359108699999993</v>
      </c>
      <c r="AQ65" s="1467">
        <v>93.283051100000009</v>
      </c>
      <c r="AR65" s="1467">
        <v>88.315447399999982</v>
      </c>
      <c r="AS65" s="1467">
        <v>93.821905399999991</v>
      </c>
      <c r="AT65" s="1467">
        <v>92.078586700000002</v>
      </c>
      <c r="AU65" s="1467">
        <v>88.151076099999997</v>
      </c>
      <c r="AV65" s="1467">
        <v>82.032740900000007</v>
      </c>
      <c r="AW65" s="1468">
        <v>1053.4193192000005</v>
      </c>
      <c r="AX65" s="1465"/>
    </row>
    <row r="66" spans="2:50" ht="18.75" customHeight="1">
      <c r="B66" s="200">
        <v>21</v>
      </c>
      <c r="C66" s="491" t="s">
        <v>264</v>
      </c>
      <c r="D66" s="499">
        <v>1.5421869000000015</v>
      </c>
      <c r="E66" s="500">
        <v>2.4970013000000004</v>
      </c>
      <c r="F66" s="500">
        <v>2.4688900000000014</v>
      </c>
      <c r="G66" s="500">
        <v>1.8250617999999996</v>
      </c>
      <c r="H66" s="500">
        <v>1.8239258999999994</v>
      </c>
      <c r="I66" s="500">
        <v>1.5842233000000006</v>
      </c>
      <c r="J66" s="500">
        <v>1.3806095000000005</v>
      </c>
      <c r="K66" s="500">
        <v>1.6152088999999983</v>
      </c>
      <c r="L66" s="500">
        <v>3.4041660999999985</v>
      </c>
      <c r="M66" s="500">
        <v>1.7396937000000012</v>
      </c>
      <c r="N66" s="500">
        <v>2.0312822999999978</v>
      </c>
      <c r="O66" s="501">
        <v>2.0558596999999996</v>
      </c>
      <c r="P66" s="503">
        <f t="shared" si="8"/>
        <v>23.968109399999999</v>
      </c>
      <c r="Q66" s="2"/>
      <c r="R66" s="1120"/>
      <c r="T66" s="1122"/>
      <c r="AI66" s="1421"/>
      <c r="AJ66" s="1476" t="s">
        <v>330</v>
      </c>
      <c r="AK66" s="1469">
        <v>0.56564159999999997</v>
      </c>
      <c r="AL66" s="1467">
        <v>0.51428059999999998</v>
      </c>
      <c r="AM66" s="1467">
        <v>0.56132090000000001</v>
      </c>
      <c r="AN66" s="1467">
        <v>0.54673519999999998</v>
      </c>
      <c r="AO66" s="1467">
        <v>0.56095470000000003</v>
      </c>
      <c r="AP66" s="1467">
        <v>0.54054259999999998</v>
      </c>
      <c r="AQ66" s="1467">
        <v>0.56734870000000004</v>
      </c>
      <c r="AR66" s="1467">
        <v>0.54811589999999999</v>
      </c>
      <c r="AS66" s="1467">
        <v>0.55326600000000004</v>
      </c>
      <c r="AT66" s="1467">
        <v>0.55282039999999999</v>
      </c>
      <c r="AU66" s="1467">
        <v>0.55702600000000002</v>
      </c>
      <c r="AV66" s="1467">
        <v>0.57400949999999995</v>
      </c>
      <c r="AW66" s="1468">
        <v>6.6420620999999995</v>
      </c>
      <c r="AX66" s="1465"/>
    </row>
    <row r="67" spans="2:50" ht="18.75" customHeight="1">
      <c r="B67" s="200">
        <v>22</v>
      </c>
      <c r="C67" s="491" t="s">
        <v>30</v>
      </c>
      <c r="D67" s="499">
        <v>1.1551223999999998</v>
      </c>
      <c r="E67" s="500">
        <v>1.0156210999999999</v>
      </c>
      <c r="F67" s="500">
        <v>1.1752195000000003</v>
      </c>
      <c r="G67" s="500">
        <v>1.1035647000000002</v>
      </c>
      <c r="H67" s="500">
        <v>1.0897409000000005</v>
      </c>
      <c r="I67" s="500">
        <v>1.1000901000000003</v>
      </c>
      <c r="J67" s="500">
        <v>1.1333997999999998</v>
      </c>
      <c r="K67" s="500">
        <v>1.1005475999999998</v>
      </c>
      <c r="L67" s="500">
        <v>1.0590798000000001</v>
      </c>
      <c r="M67" s="500">
        <v>1.1096735000000004</v>
      </c>
      <c r="N67" s="500">
        <v>1.1084966000000001</v>
      </c>
      <c r="O67" s="501">
        <v>1.1397504999999994</v>
      </c>
      <c r="P67" s="503">
        <f t="shared" si="8"/>
        <v>13.2903065</v>
      </c>
      <c r="Q67" s="2"/>
      <c r="T67" s="1122"/>
      <c r="AI67" s="1421"/>
      <c r="AJ67" s="1476" t="s">
        <v>234</v>
      </c>
      <c r="AK67" s="1469">
        <v>37.395178700000045</v>
      </c>
      <c r="AL67" s="1467">
        <v>33.447833900000006</v>
      </c>
      <c r="AM67" s="1467">
        <v>37.431815100000001</v>
      </c>
      <c r="AN67" s="1467">
        <v>32.517828200000011</v>
      </c>
      <c r="AO67" s="1467">
        <v>32.438367999999997</v>
      </c>
      <c r="AP67" s="1467">
        <v>28.451466400000008</v>
      </c>
      <c r="AQ67" s="1467">
        <v>27.062055199999993</v>
      </c>
      <c r="AR67" s="1467">
        <v>29.101935699999999</v>
      </c>
      <c r="AS67" s="1467">
        <v>31.85609860000001</v>
      </c>
      <c r="AT67" s="1467">
        <v>35.223009400000002</v>
      </c>
      <c r="AU67" s="1467">
        <v>37.359133100000008</v>
      </c>
      <c r="AV67" s="1467">
        <v>39.411757199999997</v>
      </c>
      <c r="AW67" s="1468">
        <v>401.69647949999995</v>
      </c>
      <c r="AX67" s="1465"/>
    </row>
    <row r="68" spans="2:50" ht="18.75" customHeight="1">
      <c r="B68" s="200">
        <f t="shared" si="7"/>
        <v>23</v>
      </c>
      <c r="C68" s="491" t="s">
        <v>32</v>
      </c>
      <c r="D68" s="499">
        <v>86.482769499999861</v>
      </c>
      <c r="E68" s="500">
        <v>78.777798900000249</v>
      </c>
      <c r="F68" s="500">
        <v>88.193619300000051</v>
      </c>
      <c r="G68" s="500">
        <v>84.122496500000139</v>
      </c>
      <c r="H68" s="500">
        <v>87.693839299999837</v>
      </c>
      <c r="I68" s="500">
        <v>85.410697000000241</v>
      </c>
      <c r="J68" s="500">
        <v>87.205230700000101</v>
      </c>
      <c r="K68" s="500">
        <v>87.589685200000233</v>
      </c>
      <c r="L68" s="500">
        <v>85.611093900000114</v>
      </c>
      <c r="M68" s="500">
        <v>89.310343199999949</v>
      </c>
      <c r="N68" s="500">
        <v>86.411260200000015</v>
      </c>
      <c r="O68" s="501">
        <v>90.812840099999477</v>
      </c>
      <c r="P68" s="503">
        <f t="shared" si="8"/>
        <v>1037.6216738000003</v>
      </c>
      <c r="Q68" s="2"/>
      <c r="T68" s="1122"/>
      <c r="AI68" s="1421"/>
      <c r="AJ68" s="1476" t="s">
        <v>259</v>
      </c>
      <c r="AK68" s="1469">
        <v>0.27709900000000004</v>
      </c>
      <c r="AL68" s="1467">
        <v>0.24600990000000003</v>
      </c>
      <c r="AM68" s="1467">
        <v>0.25263449999999993</v>
      </c>
      <c r="AN68" s="1467">
        <v>0.26945330000000001</v>
      </c>
      <c r="AO68" s="1467">
        <v>0.27201149999999996</v>
      </c>
      <c r="AP68" s="1467">
        <v>0.28603840000000008</v>
      </c>
      <c r="AQ68" s="1467">
        <v>0.2755744</v>
      </c>
      <c r="AR68" s="1467">
        <v>0.31236190000000003</v>
      </c>
      <c r="AS68" s="1467">
        <v>0.30598510000000001</v>
      </c>
      <c r="AT68" s="1467">
        <v>0.30366090000000001</v>
      </c>
      <c r="AU68" s="1467">
        <v>0.32275329999999985</v>
      </c>
      <c r="AV68" s="1467">
        <v>0.29057830000000007</v>
      </c>
      <c r="AW68" s="1468">
        <v>3.4141605000000008</v>
      </c>
      <c r="AX68" s="1465"/>
    </row>
    <row r="69" spans="2:50" ht="18.75" customHeight="1" thickBot="1">
      <c r="B69" s="200"/>
      <c r="C69" s="505"/>
      <c r="D69" s="506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8"/>
      <c r="P69" s="509"/>
      <c r="Q69" s="2"/>
      <c r="T69" s="1122"/>
      <c r="AI69" s="1421"/>
      <c r="AJ69" s="1476" t="s">
        <v>174</v>
      </c>
      <c r="AK69" s="1469">
        <v>73.795525500000011</v>
      </c>
      <c r="AL69" s="1467">
        <v>68.119927000000146</v>
      </c>
      <c r="AM69" s="1467">
        <v>73.621093399999936</v>
      </c>
      <c r="AN69" s="1467">
        <v>67.350688100000056</v>
      </c>
      <c r="AO69" s="1467">
        <v>69.996311700000149</v>
      </c>
      <c r="AP69" s="1467">
        <v>62.793708299999999</v>
      </c>
      <c r="AQ69" s="1467">
        <v>63.140742799999963</v>
      </c>
      <c r="AR69" s="1467">
        <v>65.640319600000126</v>
      </c>
      <c r="AS69" s="1467">
        <v>65.461263199999919</v>
      </c>
      <c r="AT69" s="1467">
        <v>70.059977599999911</v>
      </c>
      <c r="AU69" s="1467">
        <v>73.598797899999809</v>
      </c>
      <c r="AV69" s="1467">
        <v>78.454874000000203</v>
      </c>
      <c r="AW69" s="1468">
        <v>832.03322910000372</v>
      </c>
      <c r="AX69" s="1465"/>
    </row>
    <row r="70" spans="2:50" ht="18.75" customHeight="1" thickTop="1" thickBot="1">
      <c r="B70" s="510"/>
      <c r="C70" s="511" t="s">
        <v>142</v>
      </c>
      <c r="D70" s="512">
        <f>SUM(D46:D69)</f>
        <v>1918.3800935399988</v>
      </c>
      <c r="E70" s="513">
        <f t="shared" ref="E70:O70" si="9">SUM(E46:E69)</f>
        <v>1859.5165001800024</v>
      </c>
      <c r="F70" s="513">
        <f t="shared" si="9"/>
        <v>1938.9273137300002</v>
      </c>
      <c r="G70" s="513">
        <f t="shared" si="9"/>
        <v>1883.1416803800005</v>
      </c>
      <c r="H70" s="513">
        <f t="shared" si="9"/>
        <v>1867.78333163</v>
      </c>
      <c r="I70" s="513">
        <f t="shared" si="9"/>
        <v>1821.3411705600001</v>
      </c>
      <c r="J70" s="513">
        <f t="shared" si="9"/>
        <v>1824.3445150499999</v>
      </c>
      <c r="K70" s="513">
        <f t="shared" si="9"/>
        <v>1846.0917584800006</v>
      </c>
      <c r="L70" s="513">
        <f t="shared" si="9"/>
        <v>1881.7116926699989</v>
      </c>
      <c r="M70" s="513">
        <f t="shared" si="9"/>
        <v>1905.6066774699998</v>
      </c>
      <c r="N70" s="513">
        <f t="shared" si="9"/>
        <v>1923.6595241599991</v>
      </c>
      <c r="O70" s="513">
        <f t="shared" si="9"/>
        <v>1983.1107896599983</v>
      </c>
      <c r="P70" s="514">
        <f>SUM(P46:P69)</f>
        <v>22653.615047509997</v>
      </c>
      <c r="Q70" s="2"/>
      <c r="T70" s="1122"/>
      <c r="AI70" s="1421"/>
      <c r="AJ70" s="1476" t="s">
        <v>4</v>
      </c>
      <c r="AK70" s="1469">
        <v>80.094268699999915</v>
      </c>
      <c r="AL70" s="1467">
        <v>73.093574099999728</v>
      </c>
      <c r="AM70" s="1467">
        <v>75.295748500000087</v>
      </c>
      <c r="AN70" s="1467">
        <v>74.821395200000538</v>
      </c>
      <c r="AO70" s="1467">
        <v>76.397639800000093</v>
      </c>
      <c r="AP70" s="1467">
        <v>74.590593400000301</v>
      </c>
      <c r="AQ70" s="1467">
        <v>78.309637400000412</v>
      </c>
      <c r="AR70" s="1467">
        <v>80.331626600000277</v>
      </c>
      <c r="AS70" s="1467">
        <v>81.880128800000207</v>
      </c>
      <c r="AT70" s="1467">
        <v>82.834503399999761</v>
      </c>
      <c r="AU70" s="1467">
        <v>80.918670800000143</v>
      </c>
      <c r="AV70" s="1467">
        <v>81.517926799999799</v>
      </c>
      <c r="AW70" s="1468">
        <v>940.08571349998624</v>
      </c>
      <c r="AX70" s="1465"/>
    </row>
    <row r="71" spans="2:50" ht="18.75" customHeight="1">
      <c r="B71" s="515"/>
      <c r="C71" s="10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2"/>
      <c r="T71" s="1122"/>
      <c r="AI71" s="1421"/>
      <c r="AJ71" s="1476" t="s">
        <v>6</v>
      </c>
      <c r="AK71" s="1469">
        <v>0.27427009999999996</v>
      </c>
      <c r="AL71" s="1467">
        <v>0.26947910000000003</v>
      </c>
      <c r="AM71" s="1467">
        <v>0.32351450000000004</v>
      </c>
      <c r="AN71" s="1467">
        <v>0.30336390000000002</v>
      </c>
      <c r="AO71" s="1467">
        <v>0.32459469999999996</v>
      </c>
      <c r="AP71" s="1467">
        <v>0.31133280000000002</v>
      </c>
      <c r="AQ71" s="1467">
        <v>0.30514589999999997</v>
      </c>
      <c r="AR71" s="1467">
        <v>0.36029149999999999</v>
      </c>
      <c r="AS71" s="1467">
        <v>0.33385700000000001</v>
      </c>
      <c r="AT71" s="1467">
        <v>0.32725029999999999</v>
      </c>
      <c r="AU71" s="1467">
        <v>0.3522593</v>
      </c>
      <c r="AV71" s="1467">
        <v>0.32985920000000002</v>
      </c>
      <c r="AW71" s="1468">
        <v>3.8152183000000019</v>
      </c>
      <c r="AX71" s="1465"/>
    </row>
    <row r="72" spans="2:50" ht="18.75" customHeight="1">
      <c r="B72" s="495"/>
      <c r="C72" s="496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2"/>
      <c r="T72" s="1122"/>
      <c r="AI72" s="1421"/>
      <c r="AJ72" s="1476" t="s">
        <v>12</v>
      </c>
      <c r="AK72" s="1469">
        <v>26.647441000000011</v>
      </c>
      <c r="AL72" s="1467">
        <v>22.768362099999965</v>
      </c>
      <c r="AM72" s="1467">
        <v>25.951545800000016</v>
      </c>
      <c r="AN72" s="1467">
        <v>24.948332100000005</v>
      </c>
      <c r="AO72" s="1467">
        <v>25.908303400000015</v>
      </c>
      <c r="AP72" s="1467">
        <v>24.676022499999984</v>
      </c>
      <c r="AQ72" s="1467">
        <v>26.921858899999936</v>
      </c>
      <c r="AR72" s="1467">
        <v>26.832309599999935</v>
      </c>
      <c r="AS72" s="1467">
        <v>28.277188500000012</v>
      </c>
      <c r="AT72" s="1467">
        <v>28.829672200000047</v>
      </c>
      <c r="AU72" s="1467">
        <v>26.972402000000056</v>
      </c>
      <c r="AV72" s="1467">
        <v>28.017270900000049</v>
      </c>
      <c r="AW72" s="1468">
        <v>316.75070900000043</v>
      </c>
      <c r="AX72" s="1465"/>
    </row>
    <row r="73" spans="2:50" ht="18.75" customHeight="1">
      <c r="B73" s="44" t="s">
        <v>143</v>
      </c>
      <c r="C73" s="10"/>
      <c r="D73" s="516"/>
      <c r="E73" s="516"/>
      <c r="F73" s="516"/>
      <c r="G73" s="516"/>
      <c r="H73" s="516"/>
      <c r="I73" s="516"/>
      <c r="J73" s="516"/>
      <c r="K73" s="516"/>
      <c r="L73" s="516"/>
      <c r="M73" s="516"/>
      <c r="N73" s="516"/>
      <c r="O73" s="516"/>
      <c r="P73" s="516"/>
      <c r="Q73" s="2"/>
      <c r="T73" s="1122"/>
      <c r="AI73" s="1421"/>
      <c r="AJ73" s="1476" t="s">
        <v>14</v>
      </c>
      <c r="AK73" s="1469">
        <v>76.203476000000052</v>
      </c>
      <c r="AL73" s="1467">
        <v>69.309416100000377</v>
      </c>
      <c r="AM73" s="1467">
        <v>77.239545599999886</v>
      </c>
      <c r="AN73" s="1467">
        <v>75.593183000000124</v>
      </c>
      <c r="AO73" s="1467">
        <v>78.667329099999833</v>
      </c>
      <c r="AP73" s="1467">
        <v>76.16269750000005</v>
      </c>
      <c r="AQ73" s="1467">
        <v>78.665937399999905</v>
      </c>
      <c r="AR73" s="1467">
        <v>78.965260200000216</v>
      </c>
      <c r="AS73" s="1467">
        <v>78.061366099999773</v>
      </c>
      <c r="AT73" s="1467">
        <v>81.043830500000183</v>
      </c>
      <c r="AU73" s="1467">
        <v>78.351536099999535</v>
      </c>
      <c r="AV73" s="1467">
        <v>80.611179500000048</v>
      </c>
      <c r="AW73" s="1468">
        <v>928.87475710000228</v>
      </c>
      <c r="AX73" s="1465"/>
    </row>
    <row r="74" spans="2:50" ht="18.75" customHeight="1">
      <c r="B74" s="44"/>
      <c r="C74" s="10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2"/>
      <c r="T74" s="1122"/>
      <c r="AI74" s="1421"/>
      <c r="AJ74" s="1476" t="s">
        <v>16</v>
      </c>
      <c r="AK74" s="1469">
        <v>114.53914831000029</v>
      </c>
      <c r="AL74" s="1467">
        <v>105.45473275000042</v>
      </c>
      <c r="AM74" s="1467">
        <v>115.58304493999952</v>
      </c>
      <c r="AN74" s="1467">
        <v>106.74735556999964</v>
      </c>
      <c r="AO74" s="1467">
        <v>101.40353997000041</v>
      </c>
      <c r="AP74" s="1467">
        <v>95.286850840000383</v>
      </c>
      <c r="AQ74" s="1467">
        <v>94.840189790000011</v>
      </c>
      <c r="AR74" s="1467">
        <v>94.524928390000184</v>
      </c>
      <c r="AS74" s="1467">
        <v>95.148912350000302</v>
      </c>
      <c r="AT74" s="1467">
        <v>101.17971927000055</v>
      </c>
      <c r="AU74" s="1467">
        <v>108.95113592999988</v>
      </c>
      <c r="AV74" s="1467">
        <v>118.47024205999985</v>
      </c>
      <c r="AW74" s="1468">
        <v>1252.129800170005</v>
      </c>
      <c r="AX74" s="1465"/>
    </row>
    <row r="75" spans="2:50" ht="18.75" customHeight="1" thickBot="1">
      <c r="B75" s="44"/>
      <c r="C75" s="10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2"/>
      <c r="T75" s="1122"/>
      <c r="AI75" s="1421"/>
      <c r="AJ75" s="1476" t="s">
        <v>19</v>
      </c>
      <c r="AK75" s="1469">
        <v>69.815530769999981</v>
      </c>
      <c r="AL75" s="1467">
        <v>64.954431589999814</v>
      </c>
      <c r="AM75" s="1467">
        <v>72.091920800000011</v>
      </c>
      <c r="AN75" s="1467">
        <v>67.299896059999824</v>
      </c>
      <c r="AO75" s="1467">
        <v>68.048600730000189</v>
      </c>
      <c r="AP75" s="1467">
        <v>66.421844839999608</v>
      </c>
      <c r="AQ75" s="1467">
        <v>67.29725606999996</v>
      </c>
      <c r="AR75" s="1467">
        <v>68.435579200000035</v>
      </c>
      <c r="AS75" s="1467">
        <v>66.75119145999976</v>
      </c>
      <c r="AT75" s="1467">
        <v>69.062596450000072</v>
      </c>
      <c r="AU75" s="1467">
        <v>69.041075940000141</v>
      </c>
      <c r="AV75" s="1467">
        <v>73.896117259999968</v>
      </c>
      <c r="AW75" s="1468">
        <v>823.11604116999581</v>
      </c>
      <c r="AX75" s="1465"/>
    </row>
    <row r="76" spans="2:50" ht="18.75" customHeight="1">
      <c r="B76" s="10"/>
      <c r="C76" s="1732" t="s">
        <v>1</v>
      </c>
      <c r="D76" s="1734" t="s">
        <v>86</v>
      </c>
      <c r="E76" s="1730" t="s">
        <v>87</v>
      </c>
      <c r="F76" s="1730" t="s">
        <v>88</v>
      </c>
      <c r="G76" s="1730" t="s">
        <v>89</v>
      </c>
      <c r="H76" s="1730" t="s">
        <v>90</v>
      </c>
      <c r="I76" s="1730" t="s">
        <v>91</v>
      </c>
      <c r="J76" s="1730" t="s">
        <v>93</v>
      </c>
      <c r="K76" s="1730" t="s">
        <v>94</v>
      </c>
      <c r="L76" s="1730" t="s">
        <v>95</v>
      </c>
      <c r="M76" s="1730" t="s">
        <v>96</v>
      </c>
      <c r="N76" s="1730" t="s">
        <v>97</v>
      </c>
      <c r="O76" s="1730" t="s">
        <v>98</v>
      </c>
      <c r="P76" s="1540" t="s">
        <v>138</v>
      </c>
      <c r="Q76" s="2"/>
      <c r="T76" s="1122"/>
      <c r="AI76" s="1421"/>
      <c r="AJ76" s="1476" t="s">
        <v>266</v>
      </c>
      <c r="AK76" s="1469">
        <v>500.22018099999997</v>
      </c>
      <c r="AL76" s="1467">
        <v>473.72579400000006</v>
      </c>
      <c r="AM76" s="1467">
        <v>488.59283799999992</v>
      </c>
      <c r="AN76" s="1467">
        <v>497.64758499999999</v>
      </c>
      <c r="AO76" s="1467">
        <v>531.31544999999994</v>
      </c>
      <c r="AP76" s="1467">
        <v>523.34632999999985</v>
      </c>
      <c r="AQ76" s="1467">
        <v>525.19423800000004</v>
      </c>
      <c r="AR76" s="1467">
        <v>516.58281299999999</v>
      </c>
      <c r="AS76" s="1467">
        <v>515.85702800000013</v>
      </c>
      <c r="AT76" s="1467">
        <v>511.42117899999988</v>
      </c>
      <c r="AU76" s="1467">
        <v>515.06350799999996</v>
      </c>
      <c r="AV76" s="1467">
        <v>536.68483200000003</v>
      </c>
      <c r="AW76" s="1468">
        <v>6135.6517760000006</v>
      </c>
      <c r="AX76" s="1465"/>
    </row>
    <row r="77" spans="2:50" ht="18.75" customHeight="1" thickBot="1">
      <c r="B77" s="10"/>
      <c r="C77" s="1733"/>
      <c r="D77" s="1735"/>
      <c r="E77" s="1731"/>
      <c r="F77" s="1731"/>
      <c r="G77" s="1731"/>
      <c r="H77" s="1731"/>
      <c r="I77" s="1731"/>
      <c r="J77" s="1731"/>
      <c r="K77" s="1731"/>
      <c r="L77" s="1731"/>
      <c r="M77" s="1731"/>
      <c r="N77" s="1731"/>
      <c r="O77" s="1731"/>
      <c r="P77" s="1541" t="s">
        <v>67</v>
      </c>
      <c r="Q77" s="2"/>
      <c r="T77" s="1122"/>
      <c r="AI77" s="1421"/>
      <c r="AJ77" s="1476" t="s">
        <v>20</v>
      </c>
      <c r="AK77" s="1469">
        <v>35.400440400000079</v>
      </c>
      <c r="AL77" s="1467">
        <v>32.401712599999954</v>
      </c>
      <c r="AM77" s="1467">
        <v>35.712049000000043</v>
      </c>
      <c r="AN77" s="1467">
        <v>33.174564189999984</v>
      </c>
      <c r="AO77" s="1467">
        <v>32.880728690000026</v>
      </c>
      <c r="AP77" s="1467">
        <v>32.295554260000067</v>
      </c>
      <c r="AQ77" s="1467">
        <v>32.401974020000061</v>
      </c>
      <c r="AR77" s="1467">
        <v>32.396889730000005</v>
      </c>
      <c r="AS77" s="1467">
        <v>31.185128119999934</v>
      </c>
      <c r="AT77" s="1467">
        <v>33.584586949999959</v>
      </c>
      <c r="AU77" s="1467">
        <v>33.81640035999996</v>
      </c>
      <c r="AV77" s="1467">
        <v>35.864296690000103</v>
      </c>
      <c r="AW77" s="1468">
        <v>401.11432500999786</v>
      </c>
      <c r="AX77" s="1465"/>
    </row>
    <row r="78" spans="2:50" ht="18.75" customHeight="1">
      <c r="B78" s="10"/>
      <c r="C78" s="517" t="s">
        <v>48</v>
      </c>
      <c r="D78" s="518">
        <f>+D39+D70</f>
        <v>4174.8123378399987</v>
      </c>
      <c r="E78" s="519">
        <f>+E39+E70</f>
        <v>3964.8769216800024</v>
      </c>
      <c r="F78" s="519">
        <f>+F39+F70</f>
        <v>4215.5922051299995</v>
      </c>
      <c r="G78" s="519">
        <f>+G39+G70</f>
        <v>4036.1792587800001</v>
      </c>
      <c r="H78" s="519">
        <f>+H39+H70</f>
        <v>4159.56342503</v>
      </c>
      <c r="I78" s="519">
        <f>+I39+I70</f>
        <v>4133.7064660600008</v>
      </c>
      <c r="J78" s="519">
        <f>+J39+J70</f>
        <v>4198.5528378499994</v>
      </c>
      <c r="K78" s="519">
        <f>+K39+K70</f>
        <v>4208.1662106800004</v>
      </c>
      <c r="L78" s="519">
        <f>+L39+L70</f>
        <v>4239.4865321699981</v>
      </c>
      <c r="M78" s="519">
        <f>+M39+M70</f>
        <v>4327.8429725700007</v>
      </c>
      <c r="N78" s="519">
        <f>+N39+N70</f>
        <v>4324.7851782599992</v>
      </c>
      <c r="O78" s="519">
        <f>+O39+O70</f>
        <v>4449.5220818599973</v>
      </c>
      <c r="P78" s="519">
        <f>P39+P70</f>
        <v>50433.086427909991</v>
      </c>
      <c r="Q78" s="2"/>
      <c r="T78" s="1122"/>
      <c r="AI78" s="1421"/>
      <c r="AJ78" s="1476" t="s">
        <v>325</v>
      </c>
      <c r="AK78" s="1469">
        <v>0.14615060000000002</v>
      </c>
      <c r="AL78" s="1467">
        <v>0.16255749999999999</v>
      </c>
      <c r="AM78" s="1467">
        <v>0.14778579999999999</v>
      </c>
      <c r="AN78" s="1467">
        <v>0.17360889999999995</v>
      </c>
      <c r="AO78" s="1467">
        <v>0.1726608</v>
      </c>
      <c r="AP78" s="1467">
        <v>0.16193139999999998</v>
      </c>
      <c r="AQ78" s="1467">
        <v>0.16939850000000004</v>
      </c>
      <c r="AR78" s="1467">
        <v>0.19849869999999997</v>
      </c>
      <c r="AS78" s="1467">
        <v>0.18017369999999999</v>
      </c>
      <c r="AT78" s="1467">
        <v>0.18465959999999998</v>
      </c>
      <c r="AU78" s="1467">
        <v>0.20556289999999999</v>
      </c>
      <c r="AV78" s="1467">
        <v>0.18780059999999998</v>
      </c>
      <c r="AW78" s="1468">
        <v>2.0907889999999996</v>
      </c>
      <c r="AX78" s="1465"/>
    </row>
    <row r="79" spans="2:50" ht="18.7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2"/>
      <c r="AI79" s="1421"/>
      <c r="AJ79" s="1476" t="s">
        <v>331</v>
      </c>
      <c r="AK79" s="1469">
        <v>4.2104891000000002</v>
      </c>
      <c r="AL79" s="1467">
        <v>3.9206887999999998</v>
      </c>
      <c r="AM79" s="1467">
        <v>4.3160510999999993</v>
      </c>
      <c r="AN79" s="1467">
        <v>4.1589976999999996</v>
      </c>
      <c r="AO79" s="1467">
        <v>4.2808606000000005</v>
      </c>
      <c r="AP79" s="1467">
        <v>4.1315814000000008</v>
      </c>
      <c r="AQ79" s="1467">
        <v>3.8690178000000013</v>
      </c>
      <c r="AR79" s="1467">
        <v>3.9858087999999992</v>
      </c>
      <c r="AS79" s="1467">
        <v>3.9811534999999996</v>
      </c>
      <c r="AT79" s="1467">
        <v>3.8802913000000001</v>
      </c>
      <c r="AU79" s="1467">
        <v>3.6353862000000001</v>
      </c>
      <c r="AV79" s="1467">
        <v>3.9924165999999994</v>
      </c>
      <c r="AW79" s="1468">
        <v>48.362742900000029</v>
      </c>
      <c r="AX79" s="1465"/>
    </row>
    <row r="80" spans="2:50" ht="18.75" customHeight="1">
      <c r="B80" s="10"/>
      <c r="C80" s="52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2"/>
      <c r="AI80" s="1421"/>
      <c r="AJ80" s="1476" t="s">
        <v>50</v>
      </c>
      <c r="AK80" s="1469">
        <v>32.947749000000002</v>
      </c>
      <c r="AL80" s="1467">
        <v>31.193944999999992</v>
      </c>
      <c r="AM80" s="1467">
        <v>35.015068000000007</v>
      </c>
      <c r="AN80" s="1467">
        <v>33.260012000000003</v>
      </c>
      <c r="AO80" s="1467">
        <v>35.892758000000008</v>
      </c>
      <c r="AP80" s="1467">
        <v>34.020466999999996</v>
      </c>
      <c r="AQ80" s="1467">
        <v>34.652929999999998</v>
      </c>
      <c r="AR80" s="1467">
        <v>34.072637999999998</v>
      </c>
      <c r="AS80" s="1467">
        <v>34.554731999999994</v>
      </c>
      <c r="AT80" s="1467">
        <v>33.827229000000003</v>
      </c>
      <c r="AU80" s="1467">
        <v>34.511316000000001</v>
      </c>
      <c r="AV80" s="1467">
        <v>33.404317999999996</v>
      </c>
      <c r="AW80" s="1468">
        <v>407.35316199999977</v>
      </c>
      <c r="AX80" s="1465"/>
    </row>
    <row r="81" spans="2:51" ht="18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1122"/>
      <c r="T81" s="1122"/>
      <c r="U81" s="1114"/>
      <c r="AI81" s="1421"/>
      <c r="AJ81" s="1476" t="s">
        <v>366</v>
      </c>
      <c r="AK81" s="1469">
        <v>7.9018049000000001</v>
      </c>
      <c r="AL81" s="1467">
        <v>8.9125334000000009</v>
      </c>
      <c r="AM81" s="1467">
        <v>9.8502046000000014</v>
      </c>
      <c r="AN81" s="1467">
        <v>8.3038197999999994</v>
      </c>
      <c r="AO81" s="1467">
        <v>9.7504355000000018</v>
      </c>
      <c r="AP81" s="1467">
        <v>8.3819917000000022</v>
      </c>
      <c r="AQ81" s="1467">
        <v>8.2891255000000008</v>
      </c>
      <c r="AR81" s="1467">
        <v>9.9529627999999999</v>
      </c>
      <c r="AS81" s="1467">
        <v>9.4611955000000005</v>
      </c>
      <c r="AT81" s="1467">
        <v>8.9923088</v>
      </c>
      <c r="AU81" s="1467">
        <v>9.3931389000000003</v>
      </c>
      <c r="AV81" s="1467">
        <v>9.5651852999999996</v>
      </c>
      <c r="AW81" s="1468">
        <v>108.75470669999999</v>
      </c>
      <c r="AX81" s="1465"/>
      <c r="AY81" s="1331"/>
    </row>
    <row r="82" spans="2:51" ht="18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1122"/>
      <c r="U82" s="1114" t="s">
        <v>144</v>
      </c>
      <c r="AI82" s="1421"/>
      <c r="AJ82" s="1476" t="s">
        <v>51</v>
      </c>
      <c r="AK82" s="1469">
        <v>43.988130800000008</v>
      </c>
      <c r="AL82" s="1467">
        <v>42.173709500000008</v>
      </c>
      <c r="AM82" s="1467">
        <v>46.991459399999997</v>
      </c>
      <c r="AN82" s="1467">
        <v>45.755767399999996</v>
      </c>
      <c r="AO82" s="1467">
        <v>45.578702599999993</v>
      </c>
      <c r="AP82" s="1467">
        <v>42.347893999999997</v>
      </c>
      <c r="AQ82" s="1467">
        <v>44.0059714</v>
      </c>
      <c r="AR82" s="1467">
        <v>44.128327500000005</v>
      </c>
      <c r="AS82" s="1467">
        <v>42.532641700000006</v>
      </c>
      <c r="AT82" s="1467">
        <v>41.390553400000002</v>
      </c>
      <c r="AU82" s="1467">
        <v>40.53961429999999</v>
      </c>
      <c r="AV82" s="1467">
        <v>41.711347800000006</v>
      </c>
      <c r="AW82" s="1468">
        <v>521.14411979999988</v>
      </c>
      <c r="AX82" s="1465"/>
      <c r="AY82" s="1331"/>
    </row>
    <row r="83" spans="2:51" ht="18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1123"/>
      <c r="T83" s="1104"/>
      <c r="U83" s="1104" t="s">
        <v>105</v>
      </c>
      <c r="V83" s="1104" t="s">
        <v>106</v>
      </c>
      <c r="W83" s="1104" t="s">
        <v>107</v>
      </c>
      <c r="X83" s="1104" t="s">
        <v>108</v>
      </c>
      <c r="Y83" s="1104" t="s">
        <v>109</v>
      </c>
      <c r="Z83" s="1104" t="s">
        <v>110</v>
      </c>
      <c r="AA83" s="1104" t="s">
        <v>111</v>
      </c>
      <c r="AB83" s="1104" t="s">
        <v>112</v>
      </c>
      <c r="AC83" s="1104" t="s">
        <v>113</v>
      </c>
      <c r="AD83" s="1104" t="s">
        <v>114</v>
      </c>
      <c r="AE83" s="1104" t="s">
        <v>115</v>
      </c>
      <c r="AF83" s="1104" t="s">
        <v>116</v>
      </c>
      <c r="AG83" s="1053" t="s">
        <v>71</v>
      </c>
      <c r="AI83" s="1421"/>
      <c r="AJ83" s="1476" t="s">
        <v>261</v>
      </c>
      <c r="AK83" s="1469">
        <v>0.29421709999999995</v>
      </c>
      <c r="AL83" s="1467">
        <v>0.27610720000000005</v>
      </c>
      <c r="AM83" s="1467">
        <v>0.30252950000000017</v>
      </c>
      <c r="AN83" s="1467">
        <v>0.31102460000000004</v>
      </c>
      <c r="AO83" s="1467">
        <v>0.31278610000000007</v>
      </c>
      <c r="AP83" s="1467">
        <v>0.30905120000000003</v>
      </c>
      <c r="AQ83" s="1467">
        <v>0.31414779999999998</v>
      </c>
      <c r="AR83" s="1467">
        <v>0.33088479999999987</v>
      </c>
      <c r="AS83" s="1467">
        <v>0.31695319999999993</v>
      </c>
      <c r="AT83" s="1467">
        <v>0.3065852</v>
      </c>
      <c r="AU83" s="1467">
        <v>0.31014810000000009</v>
      </c>
      <c r="AV83" s="1467">
        <v>0.30104939999999986</v>
      </c>
      <c r="AW83" s="1468">
        <v>3.6854842000000061</v>
      </c>
      <c r="AX83" s="1465"/>
      <c r="AY83" s="1331"/>
    </row>
    <row r="84" spans="2:51" ht="18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S84" s="1123"/>
      <c r="T84" s="1053" t="s">
        <v>245</v>
      </c>
      <c r="U84" s="1104">
        <v>500.22018099999997</v>
      </c>
      <c r="V84" s="1104">
        <v>473.72579400000006</v>
      </c>
      <c r="W84" s="1104">
        <v>488.59283799999992</v>
      </c>
      <c r="X84" s="1104">
        <v>497.64758499999999</v>
      </c>
      <c r="Y84" s="1104">
        <v>531.31544999999994</v>
      </c>
      <c r="Z84" s="1104">
        <v>523.34632999999985</v>
      </c>
      <c r="AA84" s="1104">
        <v>525.19423800000004</v>
      </c>
      <c r="AB84" s="1104">
        <v>516.58281299999999</v>
      </c>
      <c r="AC84" s="1104">
        <v>515.85702800000013</v>
      </c>
      <c r="AD84" s="1104">
        <v>511.42117899999988</v>
      </c>
      <c r="AE84" s="1104">
        <v>515.06350799999996</v>
      </c>
      <c r="AF84" s="1104">
        <v>536.68483200000003</v>
      </c>
      <c r="AG84" s="1104">
        <f>SUM(U84:AF84)</f>
        <v>6135.6517759999997</v>
      </c>
      <c r="AI84" s="1421"/>
      <c r="AJ84" s="1476" t="s">
        <v>22</v>
      </c>
      <c r="AK84" s="1469">
        <v>1.2806701099999993</v>
      </c>
      <c r="AL84" s="1467">
        <v>1.1314948999999999</v>
      </c>
      <c r="AM84" s="1467">
        <v>1.2356354499999997</v>
      </c>
      <c r="AN84" s="1467">
        <v>1.2315838300000002</v>
      </c>
      <c r="AO84" s="1467">
        <v>1.2368854399999996</v>
      </c>
      <c r="AP84" s="1467">
        <v>1.2746496200000008</v>
      </c>
      <c r="AQ84" s="1467">
        <v>1.293769440000001</v>
      </c>
      <c r="AR84" s="1467">
        <v>1.3613753599999996</v>
      </c>
      <c r="AS84" s="1467">
        <v>1.3210742400000004</v>
      </c>
      <c r="AT84" s="1467">
        <v>1.2620270000000005</v>
      </c>
      <c r="AU84" s="1467">
        <v>1.3070611299999999</v>
      </c>
      <c r="AV84" s="1467">
        <v>1.2577745500000002</v>
      </c>
      <c r="AW84" s="1468">
        <v>15.194001070000036</v>
      </c>
      <c r="AX84" s="1465"/>
      <c r="AY84" s="1331"/>
    </row>
    <row r="85" spans="2:51" ht="18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S85" s="1122"/>
      <c r="T85" s="1053" t="s">
        <v>133</v>
      </c>
      <c r="U85" s="1124">
        <v>444.51309729999974</v>
      </c>
      <c r="V85" s="1124">
        <v>411.2761890000001</v>
      </c>
      <c r="W85" s="1124">
        <v>418.00831459999978</v>
      </c>
      <c r="X85" s="1124">
        <v>403.54778409999994</v>
      </c>
      <c r="Y85" s="1124">
        <v>451.11563869999998</v>
      </c>
      <c r="Z85" s="1124">
        <v>435.03360210000039</v>
      </c>
      <c r="AA85" s="1124">
        <v>441.99243449999983</v>
      </c>
      <c r="AB85" s="1124">
        <v>443.41767299999998</v>
      </c>
      <c r="AC85" s="1124">
        <v>432.25019439999983</v>
      </c>
      <c r="AD85" s="1124">
        <v>440.74369459999986</v>
      </c>
      <c r="AE85" s="1124">
        <v>433.9207356</v>
      </c>
      <c r="AF85" s="1124">
        <v>445.66772610000004</v>
      </c>
      <c r="AG85" s="1104">
        <f>SUM(U85:AF85)</f>
        <v>5201.4870839999994</v>
      </c>
      <c r="AI85" s="1421"/>
      <c r="AJ85" s="1476" t="s">
        <v>24</v>
      </c>
      <c r="AK85" s="1469">
        <v>2.5628662000000038</v>
      </c>
      <c r="AL85" s="1467">
        <v>2.4115309000000007</v>
      </c>
      <c r="AM85" s="1467">
        <v>2.3984446000000004</v>
      </c>
      <c r="AN85" s="1467">
        <v>2.6849673000000029</v>
      </c>
      <c r="AO85" s="1467">
        <v>2.5442290000000027</v>
      </c>
      <c r="AP85" s="1467">
        <v>2.6055295999999992</v>
      </c>
      <c r="AQ85" s="1467">
        <v>2.5894877000000007</v>
      </c>
      <c r="AR85" s="1467">
        <v>2.7783410000000006</v>
      </c>
      <c r="AS85" s="1467">
        <v>2.7679959000000003</v>
      </c>
      <c r="AT85" s="1467">
        <v>2.678251699999997</v>
      </c>
      <c r="AU85" s="1467">
        <v>2.7514243999999999</v>
      </c>
      <c r="AV85" s="1467">
        <v>2.7260073000000018</v>
      </c>
      <c r="AW85" s="1468">
        <v>31.49907560000004</v>
      </c>
      <c r="AX85" s="1465"/>
    </row>
    <row r="86" spans="2:51" ht="18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S86" s="1122"/>
      <c r="T86" s="1053" t="s">
        <v>244</v>
      </c>
      <c r="U86" s="1124">
        <v>367.26454530000012</v>
      </c>
      <c r="V86" s="1124">
        <v>332.57549829999999</v>
      </c>
      <c r="W86" s="1124">
        <v>377.42714710000001</v>
      </c>
      <c r="X86" s="1124">
        <v>365.15065880000003</v>
      </c>
      <c r="Y86" s="1124">
        <v>425.1315123</v>
      </c>
      <c r="Z86" s="1124">
        <v>420.98223819999998</v>
      </c>
      <c r="AA86" s="1124">
        <v>442.66471090000016</v>
      </c>
      <c r="AB86" s="1124">
        <v>438.66041009999969</v>
      </c>
      <c r="AC86" s="1124">
        <v>474.1911933999998</v>
      </c>
      <c r="AD86" s="1124">
        <v>502.72197489999991</v>
      </c>
      <c r="AE86" s="1124">
        <v>494.1224142999996</v>
      </c>
      <c r="AF86" s="1124">
        <v>507.38498449999986</v>
      </c>
      <c r="AG86" s="1104">
        <f>SUM(U86:AF86)</f>
        <v>5148.2772880999992</v>
      </c>
      <c r="AI86" s="1421"/>
      <c r="AJ86" s="1476" t="s">
        <v>26</v>
      </c>
      <c r="AK86" s="1469">
        <v>1.5024927999999995</v>
      </c>
      <c r="AL86" s="1467">
        <v>1.6187195999999997</v>
      </c>
      <c r="AM86" s="1467">
        <v>1.3857757000000004</v>
      </c>
      <c r="AN86" s="1467">
        <v>1.4745076000000001</v>
      </c>
      <c r="AO86" s="1467">
        <v>1.4253909999999992</v>
      </c>
      <c r="AP86" s="1467">
        <v>1.5081833999999987</v>
      </c>
      <c r="AQ86" s="1467">
        <v>1.4868385000000011</v>
      </c>
      <c r="AR86" s="1467">
        <v>1.5291097000000009</v>
      </c>
      <c r="AS86" s="1467">
        <v>1.5031983999999989</v>
      </c>
      <c r="AT86" s="1467">
        <v>1.5826224</v>
      </c>
      <c r="AU86" s="1467">
        <v>1.6169948000000001</v>
      </c>
      <c r="AV86" s="1467">
        <v>1.561275</v>
      </c>
      <c r="AW86" s="1468">
        <v>18.195108899999987</v>
      </c>
      <c r="AX86" s="1465"/>
    </row>
    <row r="87" spans="2:51" ht="18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S87" s="1122"/>
      <c r="T87" s="1053" t="s">
        <v>238</v>
      </c>
      <c r="U87" s="1124">
        <v>371.45172960000014</v>
      </c>
      <c r="V87" s="1124">
        <v>332.80344309999992</v>
      </c>
      <c r="W87" s="1124">
        <v>383.42978749999992</v>
      </c>
      <c r="X87" s="1124">
        <v>330.07262920000011</v>
      </c>
      <c r="Y87" s="1124">
        <v>291.32060129999974</v>
      </c>
      <c r="Z87" s="1124">
        <v>348.4862365000003</v>
      </c>
      <c r="AA87" s="1124">
        <v>377.47047240000023</v>
      </c>
      <c r="AB87" s="1124">
        <v>376.03515330000005</v>
      </c>
      <c r="AC87" s="1124">
        <v>355.37365919999979</v>
      </c>
      <c r="AD87" s="1124">
        <v>379.41047239999989</v>
      </c>
      <c r="AE87" s="1124">
        <v>370.70424300000019</v>
      </c>
      <c r="AF87" s="1124">
        <v>399.25044129999964</v>
      </c>
      <c r="AG87" s="1104">
        <f>SUM(U87:AF87)</f>
        <v>4315.8088687999998</v>
      </c>
      <c r="AI87" s="1421"/>
      <c r="AJ87" s="1476" t="s">
        <v>235</v>
      </c>
      <c r="AK87" s="1469">
        <v>594.57157829999994</v>
      </c>
      <c r="AL87" s="1467">
        <v>578.39231810000138</v>
      </c>
      <c r="AM87" s="1467">
        <v>600.54060979999929</v>
      </c>
      <c r="AN87" s="1467">
        <v>590.13466979999941</v>
      </c>
      <c r="AO87" s="1467">
        <v>579.11885140000015</v>
      </c>
      <c r="AP87" s="1467">
        <v>561.38479959999961</v>
      </c>
      <c r="AQ87" s="1467">
        <v>563.85585700000013</v>
      </c>
      <c r="AR87" s="1467">
        <v>559.74356169999874</v>
      </c>
      <c r="AS87" s="1467">
        <v>581.4100542999978</v>
      </c>
      <c r="AT87" s="1467">
        <v>579.34086819999948</v>
      </c>
      <c r="AU87" s="1467">
        <v>578.84718619999978</v>
      </c>
      <c r="AV87" s="1467">
        <v>592.16026079999881</v>
      </c>
      <c r="AW87" s="1468">
        <v>6959.5006152000424</v>
      </c>
      <c r="AX87" s="1465"/>
    </row>
    <row r="88" spans="2:51" ht="18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AI88" s="1421"/>
      <c r="AJ88" s="1476" t="s">
        <v>238</v>
      </c>
      <c r="AK88" s="1469">
        <v>371.45172960000014</v>
      </c>
      <c r="AL88" s="1467">
        <v>332.80344309999992</v>
      </c>
      <c r="AM88" s="1467">
        <v>383.42978749999992</v>
      </c>
      <c r="AN88" s="1467">
        <v>330.07262920000011</v>
      </c>
      <c r="AO88" s="1467">
        <v>291.32060129999974</v>
      </c>
      <c r="AP88" s="1467">
        <v>348.4862365000003</v>
      </c>
      <c r="AQ88" s="1467">
        <v>377.47047240000023</v>
      </c>
      <c r="AR88" s="1467">
        <v>376.03515330000005</v>
      </c>
      <c r="AS88" s="1467">
        <v>355.37365919999979</v>
      </c>
      <c r="AT88" s="1467">
        <v>379.41047239999989</v>
      </c>
      <c r="AU88" s="1467">
        <v>370.70424300000019</v>
      </c>
      <c r="AV88" s="1467">
        <v>399.25044129999964</v>
      </c>
      <c r="AW88" s="1468">
        <v>4315.8088688000062</v>
      </c>
      <c r="AX88" s="1465"/>
      <c r="AY88" s="1332"/>
    </row>
    <row r="89" spans="2:51" ht="18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U89" s="1053" t="s">
        <v>145</v>
      </c>
      <c r="AI89" s="1421"/>
      <c r="AJ89" s="1476" t="s">
        <v>239</v>
      </c>
      <c r="AK89" s="1469">
        <v>1.328997</v>
      </c>
      <c r="AL89" s="1467">
        <v>1.2129118999999999</v>
      </c>
      <c r="AM89" s="1467">
        <v>1.3119464000000001</v>
      </c>
      <c r="AN89" s="1467">
        <v>1.2219426</v>
      </c>
      <c r="AO89" s="1467">
        <v>1.1896435999999999</v>
      </c>
      <c r="AP89" s="1467">
        <v>1.4163101</v>
      </c>
      <c r="AQ89" s="1467">
        <v>1.2542595000000001</v>
      </c>
      <c r="AR89" s="1467">
        <v>1.3402300999999999</v>
      </c>
      <c r="AS89" s="1467">
        <v>1.429046</v>
      </c>
      <c r="AT89" s="1467">
        <v>1.3716245</v>
      </c>
      <c r="AU89" s="1467">
        <v>1.3042285</v>
      </c>
      <c r="AV89" s="1467">
        <v>1.3838965000000001</v>
      </c>
      <c r="AW89" s="1468">
        <v>15.765036700000001</v>
      </c>
      <c r="AX89" s="1465"/>
      <c r="AY89" s="1332"/>
    </row>
    <row r="90" spans="2:51" ht="18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U90" s="1104" t="s">
        <v>105</v>
      </c>
      <c r="V90" s="1104" t="s">
        <v>106</v>
      </c>
      <c r="W90" s="1104" t="s">
        <v>107</v>
      </c>
      <c r="X90" s="1104" t="s">
        <v>108</v>
      </c>
      <c r="Y90" s="1104" t="s">
        <v>109</v>
      </c>
      <c r="Z90" s="1104" t="s">
        <v>110</v>
      </c>
      <c r="AA90" s="1104" t="s">
        <v>111</v>
      </c>
      <c r="AB90" s="1104" t="s">
        <v>112</v>
      </c>
      <c r="AC90" s="1104" t="s">
        <v>113</v>
      </c>
      <c r="AD90" s="1104" t="s">
        <v>114</v>
      </c>
      <c r="AE90" s="1104" t="s">
        <v>115</v>
      </c>
      <c r="AF90" s="1104" t="s">
        <v>116</v>
      </c>
      <c r="AG90" s="1104" t="s">
        <v>71</v>
      </c>
      <c r="AI90" s="1421"/>
      <c r="AJ90" s="1476" t="s">
        <v>333</v>
      </c>
      <c r="AK90" s="1469">
        <v>367.26454530000012</v>
      </c>
      <c r="AL90" s="1467">
        <v>332.57549829999999</v>
      </c>
      <c r="AM90" s="1467">
        <v>377.42714710000001</v>
      </c>
      <c r="AN90" s="1467">
        <v>365.15065880000003</v>
      </c>
      <c r="AO90" s="1467">
        <v>425.1315123</v>
      </c>
      <c r="AP90" s="1467">
        <v>420.98223819999998</v>
      </c>
      <c r="AQ90" s="1467">
        <v>442.66471090000016</v>
      </c>
      <c r="AR90" s="1467">
        <v>438.66041009999969</v>
      </c>
      <c r="AS90" s="1467">
        <v>474.1911933999998</v>
      </c>
      <c r="AT90" s="1467">
        <v>502.72197489999991</v>
      </c>
      <c r="AU90" s="1467">
        <v>494.1224142999996</v>
      </c>
      <c r="AV90" s="1467">
        <v>507.38498449999986</v>
      </c>
      <c r="AW90" s="1468">
        <v>5148.2772881000074</v>
      </c>
      <c r="AX90" s="1465"/>
      <c r="AY90" s="1332"/>
    </row>
    <row r="91" spans="2:51" ht="18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T91" s="1053" t="s">
        <v>236</v>
      </c>
      <c r="U91" s="1124">
        <v>594.57157829999994</v>
      </c>
      <c r="V91" s="1124">
        <v>578.39231810000138</v>
      </c>
      <c r="W91" s="1124">
        <v>600.54060979999929</v>
      </c>
      <c r="X91" s="1124">
        <v>590.13466979999941</v>
      </c>
      <c r="Y91" s="1124">
        <v>579.11885140000015</v>
      </c>
      <c r="Z91" s="1124">
        <v>561.38479959999961</v>
      </c>
      <c r="AA91" s="1124">
        <v>563.85585700000013</v>
      </c>
      <c r="AB91" s="1124">
        <v>559.74356169999874</v>
      </c>
      <c r="AC91" s="1124">
        <v>581.4100542999978</v>
      </c>
      <c r="AD91" s="1124">
        <v>579.34086819999948</v>
      </c>
      <c r="AE91" s="1124">
        <v>578.84718619999978</v>
      </c>
      <c r="AF91" s="1124">
        <v>592.16026079999881</v>
      </c>
      <c r="AG91" s="1125">
        <f t="shared" ref="AG91:AG96" si="10">SUM(U91:AF91)</f>
        <v>6959.5006151999933</v>
      </c>
      <c r="AH91" s="1104"/>
      <c r="AI91" s="1421"/>
      <c r="AJ91" s="1476" t="s">
        <v>240</v>
      </c>
      <c r="AK91" s="1469">
        <v>24.4748205</v>
      </c>
      <c r="AL91" s="1467">
        <v>23.471200999999994</v>
      </c>
      <c r="AM91" s="1467">
        <v>26.751661899999995</v>
      </c>
      <c r="AN91" s="1467">
        <v>22.630687799999997</v>
      </c>
      <c r="AO91" s="1467">
        <v>23.149611300000004</v>
      </c>
      <c r="AP91" s="1467">
        <v>23.716030999999994</v>
      </c>
      <c r="AQ91" s="1467">
        <v>24.047887899999999</v>
      </c>
      <c r="AR91" s="1467">
        <v>26.9982796</v>
      </c>
      <c r="AS91" s="1467">
        <v>27.866816600000003</v>
      </c>
      <c r="AT91" s="1467">
        <v>28.614772500000015</v>
      </c>
      <c r="AU91" s="1467">
        <v>29.835751900000002</v>
      </c>
      <c r="AV91" s="1467">
        <v>28.399753199999999</v>
      </c>
      <c r="AW91" s="1468">
        <v>309.95727520000042</v>
      </c>
      <c r="AX91" s="1465"/>
      <c r="AY91" s="1332"/>
    </row>
    <row r="92" spans="2:51" ht="18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T92" s="1126" t="s">
        <v>62</v>
      </c>
      <c r="U92" s="1124">
        <v>472.54563974999888</v>
      </c>
      <c r="V92" s="1124">
        <v>496.49185123999968</v>
      </c>
      <c r="W92" s="1124">
        <v>490.62267184000115</v>
      </c>
      <c r="X92" s="1124">
        <v>483.14546013000034</v>
      </c>
      <c r="Y92" s="1124">
        <v>468.02657299999873</v>
      </c>
      <c r="Z92" s="1124">
        <v>466.74707799999914</v>
      </c>
      <c r="AA92" s="1124">
        <v>455.77259833000045</v>
      </c>
      <c r="AB92" s="1124">
        <v>471.59581470000074</v>
      </c>
      <c r="AC92" s="1124">
        <v>483.79361030000075</v>
      </c>
      <c r="AD92" s="1124">
        <v>481.65523009999845</v>
      </c>
      <c r="AE92" s="1124">
        <v>493.83914369999923</v>
      </c>
      <c r="AF92" s="1124">
        <v>499.3831100999995</v>
      </c>
      <c r="AG92" s="1125">
        <f t="shared" si="10"/>
        <v>5763.6187811899972</v>
      </c>
      <c r="AI92" s="1421"/>
      <c r="AJ92" s="1476" t="s">
        <v>262</v>
      </c>
      <c r="AK92" s="1469">
        <v>156.74282099999985</v>
      </c>
      <c r="AL92" s="1467">
        <v>141.09666400000066</v>
      </c>
      <c r="AM92" s="1467">
        <v>155.6957659000004</v>
      </c>
      <c r="AN92" s="1467">
        <v>146.41274790000074</v>
      </c>
      <c r="AO92" s="1467">
        <v>150.95204670000064</v>
      </c>
      <c r="AP92" s="1467">
        <v>147.5536469000007</v>
      </c>
      <c r="AQ92" s="1467">
        <v>150.26311469999911</v>
      </c>
      <c r="AR92" s="1467">
        <v>151.00141989999986</v>
      </c>
      <c r="AS92" s="1467">
        <v>149.06490390000047</v>
      </c>
      <c r="AT92" s="1467">
        <v>154.08252430000084</v>
      </c>
      <c r="AU92" s="1467">
        <v>154.44043420000131</v>
      </c>
      <c r="AV92" s="1467">
        <v>164.95800520000051</v>
      </c>
      <c r="AW92" s="1468">
        <v>1822.2640946000297</v>
      </c>
      <c r="AX92" s="1465"/>
      <c r="AY92" s="1332"/>
    </row>
    <row r="93" spans="2:51" ht="18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T93" s="1126" t="s">
        <v>18</v>
      </c>
      <c r="U93" s="1124">
        <v>156.74282099999985</v>
      </c>
      <c r="V93" s="1124">
        <v>141.09666400000066</v>
      </c>
      <c r="W93" s="1124">
        <v>155.6957659000004</v>
      </c>
      <c r="X93" s="1124">
        <v>146.41274790000074</v>
      </c>
      <c r="Y93" s="1124">
        <v>150.95204670000064</v>
      </c>
      <c r="Z93" s="1124">
        <v>147.5536469000007</v>
      </c>
      <c r="AA93" s="1124">
        <v>150.26311469999911</v>
      </c>
      <c r="AB93" s="1124">
        <v>151.00141989999986</v>
      </c>
      <c r="AC93" s="1124">
        <v>149.06490390000047</v>
      </c>
      <c r="AD93" s="1124">
        <v>154.08252430000084</v>
      </c>
      <c r="AE93" s="1124">
        <v>154.44043420000131</v>
      </c>
      <c r="AF93" s="1124">
        <v>164.95800520000051</v>
      </c>
      <c r="AG93" s="1125">
        <f t="shared" si="10"/>
        <v>1822.2640946000054</v>
      </c>
      <c r="AI93" s="1421"/>
      <c r="AJ93" s="1476" t="s">
        <v>52</v>
      </c>
      <c r="AK93" s="1469">
        <v>11.524486999999999</v>
      </c>
      <c r="AL93" s="1467">
        <v>9.4315249999999988</v>
      </c>
      <c r="AM93" s="1467">
        <v>10.814044000000001</v>
      </c>
      <c r="AN93" s="1467">
        <v>10.157621000000001</v>
      </c>
      <c r="AO93" s="1467">
        <v>11.79522</v>
      </c>
      <c r="AP93" s="1467">
        <v>11.511422</v>
      </c>
      <c r="AQ93" s="1467">
        <v>12.414395000000001</v>
      </c>
      <c r="AR93" s="1467">
        <v>12.212947</v>
      </c>
      <c r="AS93" s="1467">
        <v>11.923477</v>
      </c>
      <c r="AT93" s="1467">
        <v>12.495728000000002</v>
      </c>
      <c r="AU93" s="1467">
        <v>12.404763000000001</v>
      </c>
      <c r="AV93" s="1467">
        <v>12.564461</v>
      </c>
      <c r="AW93" s="1468">
        <v>139.25008999999994</v>
      </c>
      <c r="AX93" s="1465"/>
      <c r="AY93" s="1332"/>
    </row>
    <row r="94" spans="2:51" ht="18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T94" s="1126" t="s">
        <v>17</v>
      </c>
      <c r="U94" s="1124">
        <v>114.53914831000029</v>
      </c>
      <c r="V94" s="1124">
        <v>105.45473275000042</v>
      </c>
      <c r="W94" s="1124">
        <v>115.58304493999952</v>
      </c>
      <c r="X94" s="1124">
        <v>106.74735556999964</v>
      </c>
      <c r="Y94" s="1124">
        <v>101.40353997000041</v>
      </c>
      <c r="Z94" s="1124">
        <v>95.286850840000383</v>
      </c>
      <c r="AA94" s="1124">
        <v>94.840189790000011</v>
      </c>
      <c r="AB94" s="1124">
        <v>94.524928390000184</v>
      </c>
      <c r="AC94" s="1124">
        <v>95.148912350000302</v>
      </c>
      <c r="AD94" s="1124">
        <v>101.17971927000055</v>
      </c>
      <c r="AE94" s="1124">
        <v>108.95113592999988</v>
      </c>
      <c r="AF94" s="1124">
        <v>118.47024205999985</v>
      </c>
      <c r="AG94" s="1125">
        <f t="shared" si="10"/>
        <v>1252.1298001700015</v>
      </c>
      <c r="AI94" s="1421"/>
      <c r="AJ94" s="1476" t="s">
        <v>295</v>
      </c>
      <c r="AK94" s="1469">
        <v>1.0892291999999999</v>
      </c>
      <c r="AL94" s="1467">
        <v>0.78357389999999993</v>
      </c>
      <c r="AM94" s="1467">
        <v>1.3487879999999999</v>
      </c>
      <c r="AN94" s="1467">
        <v>1.3197865</v>
      </c>
      <c r="AO94" s="1467">
        <v>1.6116230000000002</v>
      </c>
      <c r="AP94" s="1467">
        <v>1.4297032999999999</v>
      </c>
      <c r="AQ94" s="1467">
        <v>1.5546313999999999</v>
      </c>
      <c r="AR94" s="1467">
        <v>1.4822384999999998</v>
      </c>
      <c r="AS94" s="1467">
        <v>1.3306134000000001</v>
      </c>
      <c r="AT94" s="1467">
        <v>1.3764664</v>
      </c>
      <c r="AU94" s="1467">
        <v>1.4015412999999999</v>
      </c>
      <c r="AV94" s="1467">
        <v>1.4478996999999998</v>
      </c>
      <c r="AW94" s="1468">
        <v>16.176094600000003</v>
      </c>
      <c r="AX94" s="1465"/>
      <c r="AY94" s="1333"/>
    </row>
    <row r="95" spans="2:51" ht="18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T95" s="1126" t="s">
        <v>33</v>
      </c>
      <c r="U95" s="1124">
        <v>86.482769499999861</v>
      </c>
      <c r="V95" s="1124">
        <v>78.777798900000249</v>
      </c>
      <c r="W95" s="1124">
        <v>88.193619300000051</v>
      </c>
      <c r="X95" s="1124">
        <v>84.122496500000139</v>
      </c>
      <c r="Y95" s="1124">
        <v>87.693839299999837</v>
      </c>
      <c r="Z95" s="1124">
        <v>85.410697000000241</v>
      </c>
      <c r="AA95" s="1124">
        <v>87.205230700000101</v>
      </c>
      <c r="AB95" s="1124">
        <v>87.589685200000233</v>
      </c>
      <c r="AC95" s="1124">
        <v>85.611093900000114</v>
      </c>
      <c r="AD95" s="1124">
        <v>89.310343199999949</v>
      </c>
      <c r="AE95" s="1124">
        <v>86.411260200000015</v>
      </c>
      <c r="AF95" s="1124">
        <v>90.812840099999477</v>
      </c>
      <c r="AG95" s="1125">
        <f t="shared" si="10"/>
        <v>1037.6216738000003</v>
      </c>
      <c r="AI95" s="1421"/>
      <c r="AJ95" s="1476" t="s">
        <v>296</v>
      </c>
      <c r="AK95" s="1469">
        <v>26.854011600000014</v>
      </c>
      <c r="AL95" s="1467">
        <v>26.602661000000001</v>
      </c>
      <c r="AM95" s="1467">
        <v>30.301346700000007</v>
      </c>
      <c r="AN95" s="1467">
        <v>25.269376300000015</v>
      </c>
      <c r="AO95" s="1467">
        <v>24.864277000000008</v>
      </c>
      <c r="AP95" s="1467">
        <v>24.337100500000005</v>
      </c>
      <c r="AQ95" s="1467">
        <v>23.154594299999996</v>
      </c>
      <c r="AR95" s="1467">
        <v>23.869187299999993</v>
      </c>
      <c r="AS95" s="1467">
        <v>24.247533399999995</v>
      </c>
      <c r="AT95" s="1467">
        <v>25.244533099999995</v>
      </c>
      <c r="AU95" s="1467">
        <v>25.406728699999995</v>
      </c>
      <c r="AV95" s="1467">
        <v>24.930912599999996</v>
      </c>
      <c r="AW95" s="1468">
        <v>305.08226249999996</v>
      </c>
      <c r="AX95" s="1465"/>
    </row>
    <row r="96" spans="2:51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T96" s="1126" t="s">
        <v>5</v>
      </c>
      <c r="U96" s="1124">
        <v>80.094268699999915</v>
      </c>
      <c r="V96" s="1124">
        <v>73.093574099999728</v>
      </c>
      <c r="W96" s="1124">
        <v>75.295748500000087</v>
      </c>
      <c r="X96" s="1124">
        <v>74.821395200000538</v>
      </c>
      <c r="Y96" s="1124">
        <v>76.397639800000093</v>
      </c>
      <c r="Z96" s="1124">
        <v>74.590593400000301</v>
      </c>
      <c r="AA96" s="1124">
        <v>78.309637400000412</v>
      </c>
      <c r="AB96" s="1124">
        <v>80.331626600000277</v>
      </c>
      <c r="AC96" s="1124">
        <v>81.880128800000207</v>
      </c>
      <c r="AD96" s="1124">
        <v>82.834503399999761</v>
      </c>
      <c r="AE96" s="1124">
        <v>80.918670800000143</v>
      </c>
      <c r="AF96" s="1124">
        <v>81.517926799999799</v>
      </c>
      <c r="AG96" s="1125">
        <f t="shared" si="10"/>
        <v>940.08571350000136</v>
      </c>
      <c r="AI96" s="1421"/>
      <c r="AJ96" s="1476" t="s">
        <v>53</v>
      </c>
      <c r="AK96" s="1469">
        <v>444.51309729999974</v>
      </c>
      <c r="AL96" s="1467">
        <v>411.2761890000001</v>
      </c>
      <c r="AM96" s="1467">
        <v>418.00831459999978</v>
      </c>
      <c r="AN96" s="1467">
        <v>403.54778409999994</v>
      </c>
      <c r="AO96" s="1467">
        <v>451.11563869999998</v>
      </c>
      <c r="AP96" s="1467">
        <v>435.03360210000039</v>
      </c>
      <c r="AQ96" s="1467">
        <v>441.99243449999983</v>
      </c>
      <c r="AR96" s="1467">
        <v>443.41767299999998</v>
      </c>
      <c r="AS96" s="1467">
        <v>432.25019439999983</v>
      </c>
      <c r="AT96" s="1467">
        <v>440.74369459999986</v>
      </c>
      <c r="AU96" s="1467">
        <v>433.9207356</v>
      </c>
      <c r="AV96" s="1467">
        <v>445.66772610000004</v>
      </c>
      <c r="AW96" s="1468">
        <v>5201.4870840000058</v>
      </c>
      <c r="AX96" s="1465"/>
    </row>
    <row r="97" spans="2:50" ht="18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T97" s="1127"/>
      <c r="U97" s="1127"/>
      <c r="V97" s="1127"/>
      <c r="W97" s="1127"/>
      <c r="X97" s="1127"/>
      <c r="Y97" s="1127"/>
      <c r="Z97" s="1127"/>
      <c r="AA97" s="1127"/>
      <c r="AB97" s="1127"/>
      <c r="AC97" s="1127"/>
      <c r="AD97" s="1127"/>
      <c r="AE97" s="1127"/>
      <c r="AF97" s="1127"/>
      <c r="AI97" s="1421"/>
      <c r="AJ97" s="1476" t="s">
        <v>337</v>
      </c>
      <c r="AK97" s="1469">
        <v>1.9190528</v>
      </c>
      <c r="AL97" s="1467">
        <v>1.350392</v>
      </c>
      <c r="AM97" s="1467">
        <v>1.6626571999999999</v>
      </c>
      <c r="AN97" s="1467">
        <v>1.6212120999999999</v>
      </c>
      <c r="AO97" s="1467">
        <v>1.5182837</v>
      </c>
      <c r="AP97" s="1467">
        <v>1.3980473</v>
      </c>
      <c r="AQ97" s="1467">
        <v>1.5763468999999999</v>
      </c>
      <c r="AR97" s="1467">
        <v>1.6064871000000001</v>
      </c>
      <c r="AS97" s="1467">
        <v>1.5398629999999998</v>
      </c>
      <c r="AT97" s="1467">
        <v>1.6054217</v>
      </c>
      <c r="AU97" s="1467">
        <v>1.7035068</v>
      </c>
      <c r="AV97" s="1467">
        <v>1.6821752000000001</v>
      </c>
      <c r="AW97" s="1468">
        <v>19.183445800000005</v>
      </c>
      <c r="AX97" s="1465"/>
    </row>
    <row r="98" spans="2:50" ht="18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T98" s="1127"/>
      <c r="U98" s="1127"/>
      <c r="V98" s="1127"/>
      <c r="W98" s="1127"/>
      <c r="X98" s="1127"/>
      <c r="Y98" s="1127"/>
      <c r="Z98" s="1127"/>
      <c r="AA98" s="1127"/>
      <c r="AB98" s="1127"/>
      <c r="AC98" s="1127"/>
      <c r="AD98" s="1127"/>
      <c r="AE98" s="1127"/>
      <c r="AF98" s="1127"/>
      <c r="AI98" s="1421"/>
      <c r="AJ98" s="1476" t="s">
        <v>263</v>
      </c>
      <c r="AK98" s="1469">
        <v>472.54563974999888</v>
      </c>
      <c r="AL98" s="1467">
        <v>496.49185123999968</v>
      </c>
      <c r="AM98" s="1467">
        <v>490.62267184000115</v>
      </c>
      <c r="AN98" s="1467">
        <v>483.14546013000034</v>
      </c>
      <c r="AO98" s="1467">
        <v>468.02657299999873</v>
      </c>
      <c r="AP98" s="1467">
        <v>466.74707799999914</v>
      </c>
      <c r="AQ98" s="1467">
        <v>455.77259833000045</v>
      </c>
      <c r="AR98" s="1467">
        <v>471.59581470000074</v>
      </c>
      <c r="AS98" s="1467">
        <v>483.79361030000075</v>
      </c>
      <c r="AT98" s="1467">
        <v>481.65523009999845</v>
      </c>
      <c r="AU98" s="1467">
        <v>493.83914369999923</v>
      </c>
      <c r="AV98" s="1467">
        <v>499.3831100999995</v>
      </c>
      <c r="AW98" s="1468">
        <v>5763.6187811899799</v>
      </c>
      <c r="AX98" s="1465"/>
    </row>
    <row r="99" spans="2:50" ht="18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T99" s="1127"/>
      <c r="U99" s="1127"/>
      <c r="V99" s="1127"/>
      <c r="W99" s="1127"/>
      <c r="X99" s="1127"/>
      <c r="Y99" s="1127"/>
      <c r="Z99" s="1127"/>
      <c r="AA99" s="1127"/>
      <c r="AB99" s="1127"/>
      <c r="AC99" s="1127"/>
      <c r="AD99" s="1127"/>
      <c r="AE99" s="1127"/>
      <c r="AF99" s="1127"/>
      <c r="AI99" s="1421"/>
      <c r="AJ99" s="1476" t="s">
        <v>297</v>
      </c>
      <c r="AK99" s="1469">
        <v>30.341934300000002</v>
      </c>
      <c r="AL99" s="1467">
        <v>27.395945900000001</v>
      </c>
      <c r="AM99" s="1467">
        <v>24.701790399999997</v>
      </c>
      <c r="AN99" s="1467">
        <v>25.248055099999998</v>
      </c>
      <c r="AO99" s="1467">
        <v>33.259877299999992</v>
      </c>
      <c r="AP99" s="1467">
        <v>31.394898400000002</v>
      </c>
      <c r="AQ99" s="1467">
        <v>32.815837399999992</v>
      </c>
      <c r="AR99" s="1467">
        <v>31.4136317</v>
      </c>
      <c r="AS99" s="1467">
        <v>29.726752100000002</v>
      </c>
      <c r="AT99" s="1467">
        <v>27.366356</v>
      </c>
      <c r="AU99" s="1467">
        <v>33.315965000000006</v>
      </c>
      <c r="AV99" s="1467">
        <v>30.4404185</v>
      </c>
      <c r="AW99" s="1468">
        <v>357.4214621000001</v>
      </c>
      <c r="AX99" s="1324"/>
    </row>
    <row r="100" spans="2:50" ht="18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T100" s="1127"/>
      <c r="U100" s="1127"/>
      <c r="V100" s="1127"/>
      <c r="W100" s="1127"/>
      <c r="X100" s="1127"/>
      <c r="Y100" s="1127"/>
      <c r="Z100" s="1127"/>
      <c r="AA100" s="1127"/>
      <c r="AB100" s="1127"/>
      <c r="AC100" s="1127"/>
      <c r="AD100" s="1127"/>
      <c r="AE100" s="1127"/>
      <c r="AF100" s="1127"/>
      <c r="AI100" s="1421"/>
      <c r="AJ100" s="1476" t="s">
        <v>264</v>
      </c>
      <c r="AK100" s="1469">
        <v>1.5421869000000015</v>
      </c>
      <c r="AL100" s="1467">
        <v>2.4970013000000004</v>
      </c>
      <c r="AM100" s="1467">
        <v>2.4688900000000014</v>
      </c>
      <c r="AN100" s="1467">
        <v>1.8250617999999996</v>
      </c>
      <c r="AO100" s="1467">
        <v>1.8239258999999994</v>
      </c>
      <c r="AP100" s="1467">
        <v>1.5842233000000006</v>
      </c>
      <c r="AQ100" s="1467">
        <v>1.3806095000000005</v>
      </c>
      <c r="AR100" s="1467">
        <v>1.6152088999999983</v>
      </c>
      <c r="AS100" s="1467">
        <v>3.4041660999999985</v>
      </c>
      <c r="AT100" s="1467">
        <v>1.7396937000000012</v>
      </c>
      <c r="AU100" s="1467">
        <v>2.0312822999999978</v>
      </c>
      <c r="AV100" s="1467">
        <v>2.0558596999999996</v>
      </c>
      <c r="AW100" s="1468">
        <v>23.968109399999939</v>
      </c>
      <c r="AX100" s="1324"/>
    </row>
    <row r="101" spans="2:50" ht="18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T101" s="1127"/>
      <c r="U101" s="1127"/>
      <c r="V101" s="1127"/>
      <c r="W101" s="1127"/>
      <c r="X101" s="1127"/>
      <c r="Y101" s="1127"/>
      <c r="Z101" s="1127"/>
      <c r="AA101" s="1127"/>
      <c r="AB101" s="1127"/>
      <c r="AC101" s="1127"/>
      <c r="AD101" s="1127"/>
      <c r="AE101" s="1127"/>
      <c r="AF101" s="1127"/>
      <c r="AI101" s="1421"/>
      <c r="AJ101" s="1476" t="s">
        <v>241</v>
      </c>
      <c r="AK101" s="1469">
        <v>9.174287099999999</v>
      </c>
      <c r="AL101" s="1467">
        <v>7.9099302999999992</v>
      </c>
      <c r="AM101" s="1467">
        <v>9.0210489999999997</v>
      </c>
      <c r="AN101" s="1467">
        <v>8.5031052000000003</v>
      </c>
      <c r="AO101" s="1467">
        <v>11.7008905</v>
      </c>
      <c r="AP101" s="1467">
        <v>10.301998599999999</v>
      </c>
      <c r="AQ101" s="1467">
        <v>10.079431100000001</v>
      </c>
      <c r="AR101" s="1467">
        <v>9.8965016000000006</v>
      </c>
      <c r="AS101" s="1467">
        <v>7.9119094000000008</v>
      </c>
      <c r="AT101" s="1467">
        <v>7.2843844000000013</v>
      </c>
      <c r="AU101" s="1467">
        <v>8.0638118999999993</v>
      </c>
      <c r="AV101" s="1467">
        <v>7.2156686000000008</v>
      </c>
      <c r="AW101" s="1468">
        <v>107.06296769999999</v>
      </c>
    </row>
    <row r="102" spans="2:50" ht="18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AI102" s="1421"/>
      <c r="AJ102" s="1476" t="s">
        <v>30</v>
      </c>
      <c r="AK102" s="1469">
        <v>1.1551223999999998</v>
      </c>
      <c r="AL102" s="1467">
        <v>1.0156210999999999</v>
      </c>
      <c r="AM102" s="1467">
        <v>1.1752195000000003</v>
      </c>
      <c r="AN102" s="1467">
        <v>1.1035647000000002</v>
      </c>
      <c r="AO102" s="1467">
        <v>1.0897409000000005</v>
      </c>
      <c r="AP102" s="1467">
        <v>1.1000901000000003</v>
      </c>
      <c r="AQ102" s="1467">
        <v>1.1333997999999998</v>
      </c>
      <c r="AR102" s="1467">
        <v>1.1005475999999998</v>
      </c>
      <c r="AS102" s="1467">
        <v>1.0590798000000001</v>
      </c>
      <c r="AT102" s="1467">
        <v>1.1096735000000004</v>
      </c>
      <c r="AU102" s="1467">
        <v>1.1084966000000001</v>
      </c>
      <c r="AV102" s="1467">
        <v>1.1397504999999994</v>
      </c>
      <c r="AW102" s="1468">
        <v>13.290306499999991</v>
      </c>
    </row>
    <row r="103" spans="2:50" ht="18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AI103" s="1421"/>
      <c r="AJ103" s="1476" t="s">
        <v>54</v>
      </c>
      <c r="AK103" s="1469">
        <v>27.777065</v>
      </c>
      <c r="AL103" s="1467">
        <v>31.033540000000002</v>
      </c>
      <c r="AM103" s="1467">
        <v>39.031739999999999</v>
      </c>
      <c r="AN103" s="1467">
        <v>37.981477999999996</v>
      </c>
      <c r="AO103" s="1467">
        <v>38.736874</v>
      </c>
      <c r="AP103" s="1467">
        <v>40.067073999999998</v>
      </c>
      <c r="AQ103" s="1467">
        <v>41.241072000000003</v>
      </c>
      <c r="AR103" s="1467">
        <v>43.368251000000001</v>
      </c>
      <c r="AS103" s="1467">
        <v>39.583888999999999</v>
      </c>
      <c r="AT103" s="1467">
        <v>41.360378999999995</v>
      </c>
      <c r="AU103" s="1467">
        <v>42.035738999999992</v>
      </c>
      <c r="AV103" s="1467">
        <v>39.782533999999998</v>
      </c>
      <c r="AW103" s="1468">
        <v>461.9996349999999</v>
      </c>
    </row>
    <row r="104" spans="2:50" ht="18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AI104" s="1421"/>
      <c r="AJ104" s="1476" t="s">
        <v>32</v>
      </c>
      <c r="AK104" s="1469">
        <v>86.482769499999861</v>
      </c>
      <c r="AL104" s="1467">
        <v>78.777798900000249</v>
      </c>
      <c r="AM104" s="1467">
        <v>88.193619300000051</v>
      </c>
      <c r="AN104" s="1467">
        <v>84.122496500000139</v>
      </c>
      <c r="AO104" s="1467">
        <v>87.693839299999837</v>
      </c>
      <c r="AP104" s="1467">
        <v>85.410697000000241</v>
      </c>
      <c r="AQ104" s="1467">
        <v>87.205230700000101</v>
      </c>
      <c r="AR104" s="1467">
        <v>87.589685200000233</v>
      </c>
      <c r="AS104" s="1467">
        <v>85.611093900000114</v>
      </c>
      <c r="AT104" s="1467">
        <v>89.310343199999949</v>
      </c>
      <c r="AU104" s="1467">
        <v>86.411260200000015</v>
      </c>
      <c r="AV104" s="1467">
        <v>90.812840099999477</v>
      </c>
      <c r="AW104" s="1468">
        <v>1037.6216738000062</v>
      </c>
    </row>
    <row r="105" spans="2:50" ht="18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AI105" s="1421"/>
      <c r="AJ105" s="1476" t="s">
        <v>139</v>
      </c>
      <c r="AK105" s="1469">
        <v>90.035738799999947</v>
      </c>
      <c r="AL105" s="1467">
        <v>88.053484400000016</v>
      </c>
      <c r="AM105" s="1467">
        <v>89.502247500000024</v>
      </c>
      <c r="AN105" s="1467">
        <v>81.576764400000016</v>
      </c>
      <c r="AO105" s="1467">
        <v>83.795405100000025</v>
      </c>
      <c r="AP105" s="1467">
        <v>84.474704600000038</v>
      </c>
      <c r="AQ105" s="1467">
        <v>85.528074499999974</v>
      </c>
      <c r="AR105" s="1467">
        <v>79.377620699999994</v>
      </c>
      <c r="AS105" s="1467">
        <v>75.421890399999981</v>
      </c>
      <c r="AT105" s="1467">
        <v>77.926927200000009</v>
      </c>
      <c r="AU105" s="1467">
        <v>74.958825799999985</v>
      </c>
      <c r="AV105" s="1467">
        <v>75.862792499999998</v>
      </c>
      <c r="AW105" s="1468">
        <v>986.51447589999964</v>
      </c>
    </row>
    <row r="106" spans="2:50" ht="18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AI106" s="1421"/>
      <c r="AJ106" s="1476" t="s">
        <v>268</v>
      </c>
      <c r="AK106" s="1469">
        <v>29.646906000000008</v>
      </c>
      <c r="AL106" s="1467">
        <v>30.246716899999999</v>
      </c>
      <c r="AM106" s="1467">
        <v>33.851205999999991</v>
      </c>
      <c r="AN106" s="1467">
        <v>30.0526138</v>
      </c>
      <c r="AO106" s="1467">
        <v>33.661236599999995</v>
      </c>
      <c r="AP106" s="1467">
        <v>31.706504100000011</v>
      </c>
      <c r="AQ106" s="1467">
        <v>33.592222600000007</v>
      </c>
      <c r="AR106" s="1467">
        <v>35.786901799999995</v>
      </c>
      <c r="AS106" s="1467">
        <v>35.079867100000001</v>
      </c>
      <c r="AT106" s="1467">
        <v>36.230502100000002</v>
      </c>
      <c r="AU106" s="1467">
        <v>36.480248899999992</v>
      </c>
      <c r="AV106" s="1467">
        <v>39.10224199999999</v>
      </c>
      <c r="AW106" s="1468">
        <v>405.43716789999985</v>
      </c>
    </row>
    <row r="107" spans="2:50" ht="18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AI107" s="1427"/>
      <c r="AJ107" s="1476" t="s">
        <v>242</v>
      </c>
      <c r="AK107" s="1469">
        <v>3.3280099999999999</v>
      </c>
      <c r="AL107" s="1467">
        <v>1.372657</v>
      </c>
      <c r="AM107" s="1467">
        <v>1.6170359999999999</v>
      </c>
      <c r="AN107" s="1467">
        <v>1.9903789999999999</v>
      </c>
      <c r="AO107" s="1467">
        <v>2.0189140000000001</v>
      </c>
      <c r="AP107" s="1467">
        <v>2.166188</v>
      </c>
      <c r="AQ107" s="1467">
        <v>2.3073450000000002</v>
      </c>
      <c r="AR107" s="1467">
        <v>2.1481089999999998</v>
      </c>
      <c r="AS107" s="1467">
        <v>2.026745</v>
      </c>
      <c r="AT107" s="1467">
        <v>1.6631880000000001</v>
      </c>
      <c r="AU107" s="1467">
        <v>0.144093</v>
      </c>
      <c r="AV107" s="1470"/>
      <c r="AW107" s="1468">
        <v>20.782664</v>
      </c>
    </row>
    <row r="108" spans="2:50" ht="18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AJ108" s="1477" t="s">
        <v>48</v>
      </c>
      <c r="AK108" s="1471">
        <v>4174.8123378400578</v>
      </c>
      <c r="AL108" s="1472">
        <v>3964.876921680006</v>
      </c>
      <c r="AM108" s="1472">
        <v>4215.5922051300449</v>
      </c>
      <c r="AN108" s="1472">
        <v>4036.17925877994</v>
      </c>
      <c r="AO108" s="1472">
        <v>4159.563425029969</v>
      </c>
      <c r="AP108" s="1472">
        <v>4133.7064660600281</v>
      </c>
      <c r="AQ108" s="1472">
        <v>4198.5528378500003</v>
      </c>
      <c r="AR108" s="1472">
        <v>4208.1662106800168</v>
      </c>
      <c r="AS108" s="1472">
        <v>4239.4865321699745</v>
      </c>
      <c r="AT108" s="1472">
        <v>4327.8429725700116</v>
      </c>
      <c r="AU108" s="1472">
        <v>4324.7851782600037</v>
      </c>
      <c r="AV108" s="1472">
        <v>4449.5220818601083</v>
      </c>
      <c r="AW108" s="1473">
        <v>50433.086427910777</v>
      </c>
    </row>
    <row r="109" spans="2:50" ht="18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5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5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5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</sheetData>
  <sortState xmlns:xlrd2="http://schemas.microsoft.com/office/spreadsheetml/2017/richdata2" ref="BB38:BO59">
    <sortCondition descending="1" ref="BO38:BO59"/>
  </sortState>
  <mergeCells count="48">
    <mergeCell ref="AI1:AW1"/>
    <mergeCell ref="AI2:AW2"/>
    <mergeCell ref="AI3:AW3"/>
    <mergeCell ref="AI4:AJ7"/>
    <mergeCell ref="AK4:AW4"/>
    <mergeCell ref="AK5:AW5"/>
    <mergeCell ref="AK6:AW6"/>
    <mergeCell ref="G7:G8"/>
    <mergeCell ref="H7:H8"/>
    <mergeCell ref="I7:I8"/>
    <mergeCell ref="B7:B8"/>
    <mergeCell ref="C7:C8"/>
    <mergeCell ref="D7:D8"/>
    <mergeCell ref="E7:E8"/>
    <mergeCell ref="F7:F8"/>
    <mergeCell ref="O44:O45"/>
    <mergeCell ref="O7:O8"/>
    <mergeCell ref="J7:J8"/>
    <mergeCell ref="K7:K8"/>
    <mergeCell ref="L7:L8"/>
    <mergeCell ref="M7:M8"/>
    <mergeCell ref="N7:N8"/>
    <mergeCell ref="L44:L45"/>
    <mergeCell ref="M44:M45"/>
    <mergeCell ref="N44:N45"/>
    <mergeCell ref="C44:C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C76:C77"/>
    <mergeCell ref="D76:D77"/>
    <mergeCell ref="E76:E77"/>
    <mergeCell ref="F76:F77"/>
    <mergeCell ref="G76:G77"/>
    <mergeCell ref="M76:M77"/>
    <mergeCell ref="N76:N77"/>
    <mergeCell ref="O76:O77"/>
    <mergeCell ref="H76:H77"/>
    <mergeCell ref="I76:I77"/>
    <mergeCell ref="J76:J77"/>
    <mergeCell ref="K76:K77"/>
    <mergeCell ref="L76:L77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3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BC152"/>
  <sheetViews>
    <sheetView view="pageBreakPreview" zoomScale="80" zoomScaleNormal="70" zoomScaleSheetLayoutView="80" workbookViewId="0">
      <selection activeCell="C2" sqref="C2"/>
    </sheetView>
  </sheetViews>
  <sheetFormatPr baseColWidth="10" defaultRowHeight="12.75"/>
  <cols>
    <col min="1" max="1" width="4.42578125" style="2" customWidth="1"/>
    <col min="2" max="2" width="5.140625" style="2" customWidth="1"/>
    <col min="3" max="3" width="50.5703125" style="440" customWidth="1"/>
    <col min="4" max="4" width="12.28515625" style="2" customWidth="1"/>
    <col min="5" max="7" width="12.140625" style="2" customWidth="1"/>
    <col min="8" max="8" width="12" style="2" customWidth="1"/>
    <col min="9" max="13" width="12.140625" style="2" customWidth="1"/>
    <col min="14" max="14" width="11.7109375" style="2" customWidth="1"/>
    <col min="15" max="15" width="14.7109375" style="2" customWidth="1"/>
    <col min="16" max="16" width="12" style="2" customWidth="1"/>
    <col min="17" max="17" width="13.7109375" style="2" customWidth="1"/>
    <col min="18" max="18" width="2.42578125" style="2" customWidth="1"/>
    <col min="19" max="19" width="2.140625" style="2" customWidth="1"/>
    <col min="20" max="20" width="2.7109375" style="2" customWidth="1"/>
    <col min="21" max="21" width="11.42578125" style="1048" customWidth="1"/>
    <col min="22" max="22" width="25.28515625" style="1902" customWidth="1"/>
    <col min="23" max="23" width="33.7109375" style="1902" customWidth="1"/>
    <col min="24" max="25" width="11.42578125" style="1902" customWidth="1"/>
    <col min="26" max="26" width="17.28515625" style="1902" customWidth="1"/>
    <col min="27" max="27" width="14.85546875" style="1902" customWidth="1"/>
    <col min="28" max="28" width="11.7109375" style="1902" customWidth="1"/>
    <col min="29" max="35" width="12.140625" style="1902" customWidth="1"/>
    <col min="36" max="36" width="11.42578125" style="1902"/>
    <col min="37" max="37" width="12.42578125" style="1902" bestFit="1" customWidth="1"/>
    <col min="38" max="39" width="11.42578125" style="1902"/>
    <col min="40" max="55" width="11.42578125" style="1048"/>
  </cols>
  <sheetData>
    <row r="1" spans="1:55" ht="18" customHeight="1">
      <c r="A1" s="1749" t="s">
        <v>146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P1" s="1749"/>
      <c r="Q1" s="40"/>
      <c r="R1" s="40"/>
      <c r="S1" s="40"/>
      <c r="T1" s="40"/>
      <c r="V1" s="1943"/>
      <c r="W1" s="1943"/>
      <c r="X1" s="1943"/>
      <c r="Y1" s="1944" t="s">
        <v>299</v>
      </c>
      <c r="Z1" s="1944" t="s">
        <v>300</v>
      </c>
      <c r="AA1" s="1944" t="s">
        <v>301</v>
      </c>
      <c r="AB1" s="1944" t="s">
        <v>302</v>
      </c>
      <c r="AC1" s="1944" t="s">
        <v>303</v>
      </c>
      <c r="AD1" s="1944" t="s">
        <v>304</v>
      </c>
      <c r="AE1" s="1944" t="s">
        <v>305</v>
      </c>
      <c r="AF1" s="1944" t="s">
        <v>306</v>
      </c>
      <c r="AG1" s="1944" t="s">
        <v>307</v>
      </c>
      <c r="AH1" s="1944" t="s">
        <v>308</v>
      </c>
      <c r="AI1" s="1944" t="s">
        <v>309</v>
      </c>
      <c r="AJ1" s="1944" t="s">
        <v>252</v>
      </c>
      <c r="AK1" s="1945" t="s">
        <v>48</v>
      </c>
    </row>
    <row r="2" spans="1:55" ht="18" customHeight="1">
      <c r="B2" s="40"/>
      <c r="C2" s="4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V2" s="1946" t="s">
        <v>265</v>
      </c>
      <c r="W2" s="1947" t="s">
        <v>326</v>
      </c>
      <c r="X2" s="1948" t="s">
        <v>74</v>
      </c>
      <c r="Y2" s="1933">
        <v>0.17663190000000001</v>
      </c>
      <c r="Z2" s="1933">
        <v>0.94214410000000004</v>
      </c>
      <c r="AA2" s="1933">
        <v>0.41229120000000002</v>
      </c>
      <c r="AB2" s="1933">
        <v>1.4630300000000001E-2</v>
      </c>
      <c r="AC2" s="1933">
        <v>4.2476E-2</v>
      </c>
      <c r="AD2" s="1933">
        <v>0.1057994</v>
      </c>
      <c r="AE2" s="1933">
        <v>1.3778E-2</v>
      </c>
      <c r="AF2" s="1933">
        <v>8.6595099999999994E-2</v>
      </c>
      <c r="AG2" s="1933">
        <v>0.163936</v>
      </c>
      <c r="AH2" s="1933">
        <v>7.0702100000000004E-2</v>
      </c>
      <c r="AI2" s="1933">
        <v>0.1047635</v>
      </c>
      <c r="AJ2" s="1933">
        <v>0.2542394</v>
      </c>
      <c r="AK2" s="1933">
        <v>2.3879869999999999</v>
      </c>
    </row>
    <row r="3" spans="1:55" ht="18" customHeight="1">
      <c r="B3" s="12" t="s">
        <v>147</v>
      </c>
      <c r="C3" s="4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V3" s="1949"/>
      <c r="W3" s="1947" t="s">
        <v>327</v>
      </c>
      <c r="X3" s="1948" t="s">
        <v>74</v>
      </c>
      <c r="Y3" s="1933">
        <v>7.6096621999999998</v>
      </c>
      <c r="Z3" s="1933">
        <v>6.6710224</v>
      </c>
      <c r="AA3" s="1933">
        <v>7.4592067000000002</v>
      </c>
      <c r="AB3" s="1933">
        <v>5.4401786000000003</v>
      </c>
      <c r="AC3" s="1933">
        <v>2.8117618000000002</v>
      </c>
      <c r="AD3" s="1933">
        <v>4.5091437000000001</v>
      </c>
      <c r="AE3" s="1933">
        <v>2.6004097000000002</v>
      </c>
      <c r="AF3" s="1933">
        <v>0.44400489999999998</v>
      </c>
      <c r="AG3" s="1933">
        <v>0.59060639999999998</v>
      </c>
      <c r="AH3" s="1933">
        <v>3.4519291000000001</v>
      </c>
      <c r="AI3" s="1933">
        <v>1.3766339999999999</v>
      </c>
      <c r="AJ3" s="1933">
        <v>1.1790738999999999</v>
      </c>
      <c r="AK3" s="1933">
        <v>44.143633400000006</v>
      </c>
    </row>
    <row r="4" spans="1:55" ht="18" customHeight="1" thickBot="1">
      <c r="B4" s="28"/>
      <c r="C4" s="4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V4" s="1949"/>
      <c r="W4" s="1947" t="s">
        <v>328</v>
      </c>
      <c r="X4" s="1948" t="s">
        <v>74</v>
      </c>
      <c r="Y4" s="1933">
        <v>91.535189299999999</v>
      </c>
      <c r="Z4" s="1933">
        <v>86.482238899999984</v>
      </c>
      <c r="AA4" s="1933">
        <v>94.282043599999938</v>
      </c>
      <c r="AB4" s="1933">
        <v>86.64710479999998</v>
      </c>
      <c r="AC4" s="1933">
        <v>87.921383300000016</v>
      </c>
      <c r="AD4" s="1933">
        <v>84.742892200000014</v>
      </c>
      <c r="AE4" s="1933">
        <v>82.893714899999978</v>
      </c>
      <c r="AF4" s="1933">
        <v>86.4797856</v>
      </c>
      <c r="AG4" s="1933">
        <v>88.050219999999911</v>
      </c>
      <c r="AH4" s="1933">
        <v>91.175872300000094</v>
      </c>
      <c r="AI4" s="1933">
        <v>91.943313599999996</v>
      </c>
      <c r="AJ4" s="1933">
        <v>91.304938699999965</v>
      </c>
      <c r="AK4" s="1933">
        <v>1063.4586972000011</v>
      </c>
    </row>
    <row r="5" spans="1:55" s="1" customFormat="1" ht="18" customHeight="1">
      <c r="A5" s="3"/>
      <c r="B5" s="1738" t="s">
        <v>137</v>
      </c>
      <c r="C5" s="1750" t="s">
        <v>1</v>
      </c>
      <c r="D5" s="1740" t="s">
        <v>148</v>
      </c>
      <c r="E5" s="1730" t="s">
        <v>86</v>
      </c>
      <c r="F5" s="1730" t="s">
        <v>87</v>
      </c>
      <c r="G5" s="1730" t="s">
        <v>88</v>
      </c>
      <c r="H5" s="1730" t="s">
        <v>89</v>
      </c>
      <c r="I5" s="1730" t="s">
        <v>90</v>
      </c>
      <c r="J5" s="1730" t="s">
        <v>91</v>
      </c>
      <c r="K5" s="1730" t="s">
        <v>93</v>
      </c>
      <c r="L5" s="1730" t="s">
        <v>94</v>
      </c>
      <c r="M5" s="1730" t="s">
        <v>95</v>
      </c>
      <c r="N5" s="1730" t="s">
        <v>96</v>
      </c>
      <c r="O5" s="1730" t="s">
        <v>97</v>
      </c>
      <c r="P5" s="1752" t="s">
        <v>98</v>
      </c>
      <c r="Q5" s="1542" t="s">
        <v>138</v>
      </c>
      <c r="R5" s="196"/>
      <c r="S5" s="196"/>
      <c r="T5" s="196"/>
      <c r="U5" s="1047"/>
      <c r="V5" s="1949"/>
      <c r="W5" s="1947" t="s">
        <v>49</v>
      </c>
      <c r="X5" s="1948" t="s">
        <v>74</v>
      </c>
      <c r="Y5" s="1933">
        <v>11.384072</v>
      </c>
      <c r="Z5" s="1933">
        <v>11.009247999999999</v>
      </c>
      <c r="AA5" s="1933">
        <v>10.085920999999999</v>
      </c>
      <c r="AB5" s="1933">
        <v>7.3402879999999993</v>
      </c>
      <c r="AC5" s="1933">
        <v>12.972996999999999</v>
      </c>
      <c r="AD5" s="1933">
        <v>12.405647</v>
      </c>
      <c r="AE5" s="1933">
        <v>10.918182999999999</v>
      </c>
      <c r="AF5" s="1933">
        <v>10.890368</v>
      </c>
      <c r="AG5" s="1933">
        <v>11.014704</v>
      </c>
      <c r="AH5" s="1933">
        <v>12.332474000000001</v>
      </c>
      <c r="AI5" s="1933">
        <v>12.441077</v>
      </c>
      <c r="AJ5" s="1933">
        <v>11.910177000000001</v>
      </c>
      <c r="AK5" s="1933">
        <v>134.70515599999999</v>
      </c>
      <c r="AL5" s="1942"/>
      <c r="AM5" s="1942"/>
      <c r="AN5" s="1047"/>
      <c r="AO5" s="1047"/>
      <c r="AP5" s="1047"/>
      <c r="AQ5" s="1047"/>
      <c r="AR5" s="1047"/>
      <c r="AS5" s="1047"/>
      <c r="AT5" s="1047"/>
      <c r="AU5" s="1047"/>
      <c r="AV5" s="1047"/>
      <c r="AW5" s="1047"/>
      <c r="AX5" s="1047"/>
      <c r="AY5" s="1047"/>
      <c r="AZ5" s="1047"/>
      <c r="BA5" s="1047"/>
      <c r="BB5" s="1047"/>
      <c r="BC5" s="1047"/>
    </row>
    <row r="6" spans="1:55" s="1" customFormat="1" ht="18.75" customHeight="1" thickBot="1">
      <c r="A6" s="3"/>
      <c r="B6" s="1739"/>
      <c r="C6" s="1751"/>
      <c r="D6" s="1741"/>
      <c r="E6" s="1731"/>
      <c r="F6" s="1731"/>
      <c r="G6" s="1731"/>
      <c r="H6" s="1731"/>
      <c r="I6" s="1731"/>
      <c r="J6" s="1731"/>
      <c r="K6" s="1731"/>
      <c r="L6" s="1731"/>
      <c r="M6" s="1731"/>
      <c r="N6" s="1731"/>
      <c r="O6" s="1731"/>
      <c r="P6" s="1753"/>
      <c r="Q6" s="1543" t="s">
        <v>67</v>
      </c>
      <c r="R6" s="196"/>
      <c r="S6" s="196"/>
      <c r="T6" s="196"/>
      <c r="U6" s="1047"/>
      <c r="V6" s="1949"/>
      <c r="W6" s="1947" t="s">
        <v>365</v>
      </c>
      <c r="X6" s="1948" t="s">
        <v>74</v>
      </c>
      <c r="Y6" s="1933">
        <v>11.7078414</v>
      </c>
      <c r="Z6" s="1933">
        <v>10.670436299999999</v>
      </c>
      <c r="AA6" s="1933">
        <v>12.413259100000001</v>
      </c>
      <c r="AB6" s="1933">
        <v>12.569983099999998</v>
      </c>
      <c r="AC6" s="1933">
        <v>12.396883200000001</v>
      </c>
      <c r="AD6" s="1933">
        <v>13.3120437</v>
      </c>
      <c r="AE6" s="1933">
        <v>13.549069599999999</v>
      </c>
      <c r="AF6" s="1933">
        <v>13.047729700000001</v>
      </c>
      <c r="AG6" s="1933">
        <v>12.0414665</v>
      </c>
      <c r="AH6" s="1933">
        <v>13.6623026</v>
      </c>
      <c r="AI6" s="1933">
        <v>12.435109199999999</v>
      </c>
      <c r="AJ6" s="1933">
        <v>12.4453852</v>
      </c>
      <c r="AK6" s="1933">
        <v>150.25150960000002</v>
      </c>
      <c r="AL6" s="1942"/>
      <c r="AM6" s="1942"/>
      <c r="AN6" s="1047"/>
      <c r="AO6" s="1047"/>
      <c r="AP6" s="1047"/>
      <c r="AQ6" s="1047"/>
      <c r="AR6" s="1047"/>
      <c r="AS6" s="1047"/>
      <c r="AT6" s="1047"/>
      <c r="AU6" s="1047"/>
      <c r="AV6" s="1047"/>
      <c r="AW6" s="1047"/>
      <c r="AX6" s="1047"/>
      <c r="AY6" s="1047"/>
      <c r="AZ6" s="1047"/>
      <c r="BA6" s="1047"/>
      <c r="BB6" s="1047"/>
      <c r="BC6" s="1047"/>
    </row>
    <row r="7" spans="1:55" s="1" customFormat="1" ht="18.75" customHeight="1">
      <c r="A7" s="3"/>
      <c r="B7" s="1314">
        <v>1</v>
      </c>
      <c r="C7" s="448" t="s">
        <v>326</v>
      </c>
      <c r="D7" s="449" t="s">
        <v>74</v>
      </c>
      <c r="E7" s="964">
        <v>0.17663190000000001</v>
      </c>
      <c r="F7" s="964">
        <v>0.94214410000000004</v>
      </c>
      <c r="G7" s="964">
        <v>0.41229120000000002</v>
      </c>
      <c r="H7" s="964">
        <v>1.4630300000000001E-2</v>
      </c>
      <c r="I7" s="964">
        <v>4.2476E-2</v>
      </c>
      <c r="J7" s="470">
        <v>0.1057994</v>
      </c>
      <c r="K7" s="470">
        <v>1.3778E-2</v>
      </c>
      <c r="L7" s="470">
        <v>8.6595099999999994E-2</v>
      </c>
      <c r="M7" s="470">
        <v>0.163936</v>
      </c>
      <c r="N7" s="470">
        <v>7.0702100000000004E-2</v>
      </c>
      <c r="O7" s="470">
        <v>0.1047635</v>
      </c>
      <c r="P7" s="470">
        <v>0.2542394</v>
      </c>
      <c r="Q7" s="965">
        <f t="shared" ref="Q7:Q31" si="0">SUM(E7:P7)</f>
        <v>2.3879869999999999</v>
      </c>
      <c r="R7" s="426"/>
      <c r="S7" s="426"/>
      <c r="T7" s="426"/>
      <c r="U7" s="1047"/>
      <c r="V7" s="1949"/>
      <c r="W7" s="1947" t="s">
        <v>329</v>
      </c>
      <c r="X7" s="1948" t="s">
        <v>74</v>
      </c>
      <c r="Y7" s="1933">
        <v>81.545696200000009</v>
      </c>
      <c r="Z7" s="1933">
        <v>79.897206800000006</v>
      </c>
      <c r="AA7" s="1933">
        <v>91.792716300000009</v>
      </c>
      <c r="AB7" s="1933">
        <v>81.800392599999995</v>
      </c>
      <c r="AC7" s="1933">
        <v>87.341391000000002</v>
      </c>
      <c r="AD7" s="1933">
        <v>93.359108699999993</v>
      </c>
      <c r="AE7" s="1933">
        <v>93.283051100000009</v>
      </c>
      <c r="AF7" s="1933">
        <v>88.315447399999982</v>
      </c>
      <c r="AG7" s="1933">
        <v>93.821905399999991</v>
      </c>
      <c r="AH7" s="1933">
        <v>92.078586700000002</v>
      </c>
      <c r="AI7" s="1933">
        <v>88.151076099999997</v>
      </c>
      <c r="AJ7" s="1933">
        <v>82.032740900000007</v>
      </c>
      <c r="AK7" s="1933">
        <v>1053.4193192000005</v>
      </c>
      <c r="AL7" s="1942"/>
      <c r="AM7" s="1942"/>
      <c r="AN7" s="1047"/>
      <c r="AO7" s="1047"/>
      <c r="AP7" s="1047"/>
      <c r="AQ7" s="1047"/>
      <c r="AR7" s="1047"/>
      <c r="AS7" s="1047"/>
      <c r="AT7" s="1047"/>
      <c r="AU7" s="1047"/>
      <c r="AV7" s="1047"/>
      <c r="AW7" s="1047"/>
      <c r="AX7" s="1047"/>
      <c r="AY7" s="1047"/>
      <c r="AZ7" s="1047"/>
      <c r="BA7" s="1047"/>
      <c r="BB7" s="1047"/>
      <c r="BC7" s="1047"/>
    </row>
    <row r="8" spans="1:55" s="1" customFormat="1" ht="18.75" customHeight="1">
      <c r="A8" s="3"/>
      <c r="B8" s="1315">
        <v>2</v>
      </c>
      <c r="C8" s="450" t="s">
        <v>327</v>
      </c>
      <c r="D8" s="451" t="s">
        <v>74</v>
      </c>
      <c r="E8" s="966">
        <v>7.6096621999999998</v>
      </c>
      <c r="F8" s="966">
        <v>6.6710224</v>
      </c>
      <c r="G8" s="966">
        <v>7.4592067000000002</v>
      </c>
      <c r="H8" s="470">
        <v>5.4401786000000003</v>
      </c>
      <c r="I8" s="966">
        <v>2.8117618000000002</v>
      </c>
      <c r="J8" s="966">
        <v>4.5091437000000001</v>
      </c>
      <c r="K8" s="966">
        <v>2.6004097000000002</v>
      </c>
      <c r="L8" s="966">
        <v>0.44400489999999998</v>
      </c>
      <c r="M8" s="966">
        <v>0.59060639999999998</v>
      </c>
      <c r="N8" s="966">
        <v>3.4519291000000001</v>
      </c>
      <c r="O8" s="966">
        <v>1.3766339999999999</v>
      </c>
      <c r="P8" s="967">
        <v>1.1790738999999999</v>
      </c>
      <c r="Q8" s="968">
        <f t="shared" si="0"/>
        <v>44.143633400000006</v>
      </c>
      <c r="R8" s="426"/>
      <c r="S8" s="426"/>
      <c r="T8" s="426"/>
      <c r="U8" s="1047"/>
      <c r="V8" s="1949"/>
      <c r="W8" s="1947" t="s">
        <v>330</v>
      </c>
      <c r="X8" s="1948" t="s">
        <v>74</v>
      </c>
      <c r="Y8" s="1933">
        <v>0.56564159999999997</v>
      </c>
      <c r="Z8" s="1933">
        <v>0.51428059999999998</v>
      </c>
      <c r="AA8" s="1933">
        <v>0.56132090000000001</v>
      </c>
      <c r="AB8" s="1933">
        <v>0.54673519999999998</v>
      </c>
      <c r="AC8" s="1933">
        <v>0.56095470000000003</v>
      </c>
      <c r="AD8" s="1933">
        <v>0.54054259999999998</v>
      </c>
      <c r="AE8" s="1933">
        <v>0.56734870000000004</v>
      </c>
      <c r="AF8" s="1933">
        <v>0.54811589999999999</v>
      </c>
      <c r="AG8" s="1933">
        <v>0.55326600000000004</v>
      </c>
      <c r="AH8" s="1933">
        <v>0.55282039999999999</v>
      </c>
      <c r="AI8" s="1933">
        <v>0.55702600000000002</v>
      </c>
      <c r="AJ8" s="1933">
        <v>0.57400949999999995</v>
      </c>
      <c r="AK8" s="1933">
        <v>6.6420620999999995</v>
      </c>
      <c r="AL8" s="1942"/>
      <c r="AM8" s="1942"/>
      <c r="AN8" s="1047"/>
      <c r="AO8" s="1047"/>
      <c r="AP8" s="1047"/>
      <c r="AQ8" s="1047"/>
      <c r="AR8" s="1047"/>
      <c r="AS8" s="1047"/>
      <c r="AT8" s="1047"/>
      <c r="AU8" s="1047"/>
      <c r="AV8" s="1047"/>
      <c r="AW8" s="1047"/>
      <c r="AX8" s="1047"/>
      <c r="AY8" s="1047"/>
      <c r="AZ8" s="1047"/>
      <c r="BA8" s="1047"/>
      <c r="BB8" s="1047"/>
      <c r="BC8" s="1047"/>
    </row>
    <row r="9" spans="1:55" s="1" customFormat="1" ht="18.75" customHeight="1">
      <c r="A9" s="3"/>
      <c r="B9" s="1315">
        <v>3</v>
      </c>
      <c r="C9" s="450" t="s">
        <v>328</v>
      </c>
      <c r="D9" s="451" t="s">
        <v>74</v>
      </c>
      <c r="E9" s="966">
        <v>91.535189299999999</v>
      </c>
      <c r="F9" s="966">
        <v>86.482238899999984</v>
      </c>
      <c r="G9" s="966">
        <v>94.282043599999938</v>
      </c>
      <c r="H9" s="966">
        <v>86.64710479999998</v>
      </c>
      <c r="I9" s="966">
        <v>87.921383300000016</v>
      </c>
      <c r="J9" s="966">
        <v>84.742892200000014</v>
      </c>
      <c r="K9" s="966">
        <v>82.893714899999978</v>
      </c>
      <c r="L9" s="966">
        <v>86.4797856</v>
      </c>
      <c r="M9" s="966">
        <v>88.050219999999911</v>
      </c>
      <c r="N9" s="966">
        <v>91.175872300000094</v>
      </c>
      <c r="O9" s="966">
        <v>91.943313599999996</v>
      </c>
      <c r="P9" s="967">
        <v>91.304938699999965</v>
      </c>
      <c r="Q9" s="968">
        <f t="shared" si="0"/>
        <v>1063.4586971999997</v>
      </c>
      <c r="R9" s="426"/>
      <c r="S9" s="426"/>
      <c r="T9" s="426"/>
      <c r="U9" s="1047"/>
      <c r="V9" s="1949"/>
      <c r="W9" s="1947" t="s">
        <v>266</v>
      </c>
      <c r="X9" s="1948" t="s">
        <v>74</v>
      </c>
      <c r="Y9" s="1933">
        <v>500.22018099999997</v>
      </c>
      <c r="Z9" s="1933">
        <v>473.72579400000006</v>
      </c>
      <c r="AA9" s="1933">
        <v>488.59283799999992</v>
      </c>
      <c r="AB9" s="1933">
        <v>497.64758499999999</v>
      </c>
      <c r="AC9" s="1933">
        <v>531.31544999999994</v>
      </c>
      <c r="AD9" s="1933">
        <v>523.34632999999985</v>
      </c>
      <c r="AE9" s="1933">
        <v>525.19423800000004</v>
      </c>
      <c r="AF9" s="1933">
        <v>516.58281299999999</v>
      </c>
      <c r="AG9" s="1933">
        <v>515.85702800000013</v>
      </c>
      <c r="AH9" s="1933">
        <v>511.42117899999988</v>
      </c>
      <c r="AI9" s="1933">
        <v>515.06350799999996</v>
      </c>
      <c r="AJ9" s="1933">
        <v>536.68483200000003</v>
      </c>
      <c r="AK9" s="1933">
        <v>6135.6517760000006</v>
      </c>
      <c r="AL9" s="1942"/>
      <c r="AM9" s="1942"/>
      <c r="AN9" s="1047"/>
      <c r="AO9" s="1047"/>
      <c r="AP9" s="1047"/>
      <c r="AQ9" s="1047"/>
      <c r="AR9" s="1047"/>
      <c r="AS9" s="1047"/>
      <c r="AT9" s="1047"/>
      <c r="AU9" s="1047"/>
      <c r="AV9" s="1047"/>
      <c r="AW9" s="1047"/>
      <c r="AX9" s="1047"/>
      <c r="AY9" s="1047"/>
      <c r="AZ9" s="1047"/>
      <c r="BA9" s="1047"/>
      <c r="BB9" s="1047"/>
      <c r="BC9" s="1047"/>
    </row>
    <row r="10" spans="1:55" s="1" customFormat="1" ht="18.75" customHeight="1">
      <c r="A10" s="3"/>
      <c r="B10" s="1315">
        <v>4</v>
      </c>
      <c r="C10" s="450" t="s">
        <v>49</v>
      </c>
      <c r="D10" s="451" t="s">
        <v>74</v>
      </c>
      <c r="E10" s="966">
        <v>11.384072</v>
      </c>
      <c r="F10" s="966">
        <v>11.009247999999999</v>
      </c>
      <c r="G10" s="966">
        <v>10.085920999999999</v>
      </c>
      <c r="H10" s="966">
        <v>7.3402879999999993</v>
      </c>
      <c r="I10" s="966">
        <v>12.972996999999999</v>
      </c>
      <c r="J10" s="966">
        <v>12.405647</v>
      </c>
      <c r="K10" s="966">
        <v>10.918182999999999</v>
      </c>
      <c r="L10" s="966">
        <v>10.890368</v>
      </c>
      <c r="M10" s="470">
        <v>11.014704</v>
      </c>
      <c r="N10" s="470">
        <v>12.332474000000001</v>
      </c>
      <c r="O10" s="470">
        <v>12.441077</v>
      </c>
      <c r="P10" s="470">
        <v>11.910177000000001</v>
      </c>
      <c r="Q10" s="968">
        <f t="shared" si="0"/>
        <v>134.70515599999999</v>
      </c>
      <c r="R10" s="426"/>
      <c r="S10" s="426"/>
      <c r="T10" s="426"/>
      <c r="U10" s="1047"/>
      <c r="V10" s="1949"/>
      <c r="W10" s="1947" t="s">
        <v>331</v>
      </c>
      <c r="X10" s="1948" t="s">
        <v>74</v>
      </c>
      <c r="Y10" s="1933">
        <v>4.2104891000000002</v>
      </c>
      <c r="Z10" s="1933">
        <v>3.9206887999999998</v>
      </c>
      <c r="AA10" s="1933">
        <v>4.3160510999999993</v>
      </c>
      <c r="AB10" s="1933">
        <v>4.1589976999999996</v>
      </c>
      <c r="AC10" s="1933">
        <v>4.2808606000000005</v>
      </c>
      <c r="AD10" s="1933">
        <v>4.1315814000000008</v>
      </c>
      <c r="AE10" s="1933">
        <v>3.8690178000000013</v>
      </c>
      <c r="AF10" s="1933">
        <v>3.9858087999999992</v>
      </c>
      <c r="AG10" s="1933">
        <v>3.9811534999999996</v>
      </c>
      <c r="AH10" s="1933">
        <v>3.8802913000000001</v>
      </c>
      <c r="AI10" s="1933">
        <v>3.6353862000000001</v>
      </c>
      <c r="AJ10" s="1933">
        <v>3.9924165999999994</v>
      </c>
      <c r="AK10" s="1933">
        <v>48.362742900000029</v>
      </c>
      <c r="AL10" s="1942"/>
      <c r="AM10" s="1942"/>
      <c r="AN10" s="1047"/>
      <c r="AO10" s="1047"/>
      <c r="AP10" s="1047"/>
      <c r="AQ10" s="1047"/>
      <c r="AR10" s="1047"/>
      <c r="AS10" s="1047"/>
      <c r="AT10" s="1047"/>
      <c r="AU10" s="1047"/>
      <c r="AV10" s="1047"/>
      <c r="AW10" s="1047"/>
      <c r="AX10" s="1047"/>
      <c r="AY10" s="1047"/>
      <c r="AZ10" s="1047"/>
      <c r="BA10" s="1047"/>
      <c r="BB10" s="1047"/>
      <c r="BC10" s="1047"/>
    </row>
    <row r="11" spans="1:55" s="1" customFormat="1" ht="18.75" customHeight="1">
      <c r="A11" s="3"/>
      <c r="B11" s="1315">
        <v>5</v>
      </c>
      <c r="C11" s="450" t="s">
        <v>365</v>
      </c>
      <c r="D11" s="451" t="s">
        <v>74</v>
      </c>
      <c r="E11" s="966">
        <v>11.7078414</v>
      </c>
      <c r="F11" s="470">
        <v>10.670436299999999</v>
      </c>
      <c r="G11" s="470">
        <v>12.413259100000001</v>
      </c>
      <c r="H11" s="470">
        <v>12.569983099999998</v>
      </c>
      <c r="I11" s="470">
        <v>12.396883200000001</v>
      </c>
      <c r="J11" s="470">
        <v>13.3120437</v>
      </c>
      <c r="K11" s="470">
        <v>13.549069599999999</v>
      </c>
      <c r="L11" s="470">
        <v>13.047729700000001</v>
      </c>
      <c r="M11" s="470">
        <v>12.0414665</v>
      </c>
      <c r="N11" s="470">
        <v>13.6623026</v>
      </c>
      <c r="O11" s="470">
        <v>12.435109199999999</v>
      </c>
      <c r="P11" s="470">
        <v>12.4453852</v>
      </c>
      <c r="Q11" s="968">
        <f t="shared" si="0"/>
        <v>150.25150960000002</v>
      </c>
      <c r="R11" s="426"/>
      <c r="S11" s="426"/>
      <c r="T11" s="426"/>
      <c r="U11" s="1047"/>
      <c r="V11" s="1949"/>
      <c r="W11" s="1947" t="s">
        <v>267</v>
      </c>
      <c r="X11" s="1948" t="s">
        <v>74</v>
      </c>
      <c r="Y11" s="1933">
        <v>1.0689417999999999</v>
      </c>
      <c r="Z11" s="1933">
        <v>1.1234754</v>
      </c>
      <c r="AA11" s="1933">
        <v>1.1642759999999996</v>
      </c>
      <c r="AB11" s="1933">
        <v>1.1801957000000001</v>
      </c>
      <c r="AC11" s="1933">
        <v>1.1365528000000003</v>
      </c>
      <c r="AD11" s="1933">
        <v>1.0571748000000001</v>
      </c>
      <c r="AE11" s="1933">
        <v>1.0005890000000002</v>
      </c>
      <c r="AF11" s="1933">
        <v>0.95662920000000018</v>
      </c>
      <c r="AG11" s="1933">
        <v>0.97408609999999995</v>
      </c>
      <c r="AH11" s="1933">
        <v>1.0532201000000001</v>
      </c>
      <c r="AI11" s="1933">
        <v>1.0593055</v>
      </c>
      <c r="AJ11" s="1933">
        <v>1.3056077000000001</v>
      </c>
      <c r="AK11" s="1933">
        <v>13.0800541</v>
      </c>
      <c r="AL11" s="1942"/>
      <c r="AM11" s="1942"/>
      <c r="AN11" s="1047"/>
      <c r="AO11" s="1047"/>
      <c r="AP11" s="1047"/>
      <c r="AQ11" s="1047"/>
      <c r="AR11" s="1047"/>
      <c r="AS11" s="1047"/>
      <c r="AT11" s="1047"/>
      <c r="AU11" s="1047"/>
      <c r="AV11" s="1047"/>
      <c r="AW11" s="1047"/>
      <c r="AX11" s="1047"/>
      <c r="AY11" s="1047"/>
      <c r="AZ11" s="1047"/>
      <c r="BA11" s="1047"/>
      <c r="BB11" s="1047"/>
      <c r="BC11" s="1047"/>
    </row>
    <row r="12" spans="1:55" s="1" customFormat="1" ht="18.75" customHeight="1">
      <c r="A12" s="3"/>
      <c r="B12" s="1315">
        <v>6</v>
      </c>
      <c r="C12" s="450" t="s">
        <v>329</v>
      </c>
      <c r="D12" s="451" t="s">
        <v>74</v>
      </c>
      <c r="E12" s="966">
        <v>81.545696200000009</v>
      </c>
      <c r="F12" s="966">
        <v>79.897206800000006</v>
      </c>
      <c r="G12" s="966">
        <v>91.792716300000009</v>
      </c>
      <c r="H12" s="966">
        <v>81.800392599999995</v>
      </c>
      <c r="I12" s="966">
        <v>87.341391000000002</v>
      </c>
      <c r="J12" s="966">
        <v>93.359108699999993</v>
      </c>
      <c r="K12" s="966">
        <v>93.283051100000009</v>
      </c>
      <c r="L12" s="966">
        <v>88.315447399999982</v>
      </c>
      <c r="M12" s="966">
        <v>93.821905399999991</v>
      </c>
      <c r="N12" s="966">
        <v>92.078586700000002</v>
      </c>
      <c r="O12" s="966">
        <v>88.151076099999997</v>
      </c>
      <c r="P12" s="967">
        <v>82.032740900000007</v>
      </c>
      <c r="Q12" s="968">
        <f t="shared" si="0"/>
        <v>1053.4193191999998</v>
      </c>
      <c r="R12" s="426"/>
      <c r="S12" s="426"/>
      <c r="T12" s="426"/>
      <c r="U12" s="1047"/>
      <c r="V12" s="1949"/>
      <c r="W12" s="1947" t="s">
        <v>332</v>
      </c>
      <c r="X12" s="1948" t="s">
        <v>74</v>
      </c>
      <c r="Y12" s="1933">
        <v>20.8463016</v>
      </c>
      <c r="Z12" s="1933">
        <v>22.604028599999996</v>
      </c>
      <c r="AA12" s="1933">
        <v>24.947473199999994</v>
      </c>
      <c r="AB12" s="1933">
        <v>22.027794300000004</v>
      </c>
      <c r="AC12" s="1933">
        <v>24.907878499999995</v>
      </c>
      <c r="AD12" s="1933">
        <v>21.6826206</v>
      </c>
      <c r="AE12" s="1933">
        <v>21.677180700000001</v>
      </c>
      <c r="AF12" s="1933">
        <v>24.969604500000003</v>
      </c>
      <c r="AG12" s="1933">
        <v>24.274448999999997</v>
      </c>
      <c r="AH12" s="1933">
        <v>22.930401500000002</v>
      </c>
      <c r="AI12" s="1933">
        <v>24.111789100000006</v>
      </c>
      <c r="AJ12" s="1933">
        <v>24.931114500000003</v>
      </c>
      <c r="AK12" s="1933">
        <v>279.91063610000009</v>
      </c>
      <c r="AL12" s="1942"/>
      <c r="AM12" s="1942"/>
      <c r="AN12" s="1047"/>
      <c r="AO12" s="1047"/>
      <c r="AP12" s="1047"/>
      <c r="AQ12" s="1047"/>
      <c r="AR12" s="1047"/>
      <c r="AS12" s="1047"/>
      <c r="AT12" s="1047"/>
      <c r="AU12" s="1047"/>
      <c r="AV12" s="1047"/>
      <c r="AW12" s="1047"/>
      <c r="AX12" s="1047"/>
      <c r="AY12" s="1047"/>
      <c r="AZ12" s="1047"/>
      <c r="BA12" s="1047"/>
      <c r="BB12" s="1047"/>
      <c r="BC12" s="1047"/>
    </row>
    <row r="13" spans="1:55" s="1" customFormat="1" ht="18.75" customHeight="1">
      <c r="A13" s="3"/>
      <c r="B13" s="1315">
        <v>7</v>
      </c>
      <c r="C13" s="450" t="s">
        <v>330</v>
      </c>
      <c r="D13" s="451" t="s">
        <v>74</v>
      </c>
      <c r="E13" s="966">
        <v>0.56564159999999997</v>
      </c>
      <c r="F13" s="966">
        <v>0.51428059999999998</v>
      </c>
      <c r="G13" s="966">
        <v>0.56132090000000001</v>
      </c>
      <c r="H13" s="966">
        <v>0.54673519999999998</v>
      </c>
      <c r="I13" s="966">
        <v>0.56095470000000003</v>
      </c>
      <c r="J13" s="966">
        <v>0.54054259999999998</v>
      </c>
      <c r="K13" s="966">
        <v>0.56734870000000004</v>
      </c>
      <c r="L13" s="966">
        <v>0.54811589999999999</v>
      </c>
      <c r="M13" s="966">
        <v>0.55326600000000004</v>
      </c>
      <c r="N13" s="966">
        <v>0.55282039999999999</v>
      </c>
      <c r="O13" s="966">
        <v>0.55702600000000002</v>
      </c>
      <c r="P13" s="967">
        <v>0.57400949999999995</v>
      </c>
      <c r="Q13" s="968">
        <f t="shared" si="0"/>
        <v>6.6420620999999995</v>
      </c>
      <c r="R13" s="426"/>
      <c r="S13" s="426"/>
      <c r="T13" s="426"/>
      <c r="U13" s="1047"/>
      <c r="V13" s="1949"/>
      <c r="W13" s="1947" t="s">
        <v>50</v>
      </c>
      <c r="X13" s="1948" t="s">
        <v>74</v>
      </c>
      <c r="Y13" s="1933">
        <v>32.947749000000002</v>
      </c>
      <c r="Z13" s="1933">
        <v>31.193944999999992</v>
      </c>
      <c r="AA13" s="1933">
        <v>35.015068000000007</v>
      </c>
      <c r="AB13" s="1933">
        <v>33.260012000000003</v>
      </c>
      <c r="AC13" s="1933">
        <v>35.892758000000008</v>
      </c>
      <c r="AD13" s="1933">
        <v>34.020466999999996</v>
      </c>
      <c r="AE13" s="1933">
        <v>34.652929999999998</v>
      </c>
      <c r="AF13" s="1933">
        <v>34.072637999999998</v>
      </c>
      <c r="AG13" s="1933">
        <v>34.554731999999994</v>
      </c>
      <c r="AH13" s="1933">
        <v>33.827229000000003</v>
      </c>
      <c r="AI13" s="1933">
        <v>34.511316000000001</v>
      </c>
      <c r="AJ13" s="1933">
        <v>33.404317999999996</v>
      </c>
      <c r="AK13" s="1933">
        <v>407.35316199999977</v>
      </c>
      <c r="AL13" s="1942"/>
      <c r="AM13" s="1942"/>
      <c r="AN13" s="1047"/>
      <c r="AO13" s="1047"/>
      <c r="AP13" s="1047"/>
      <c r="AQ13" s="1047"/>
      <c r="AR13" s="1047"/>
      <c r="AS13" s="1047"/>
      <c r="AT13" s="1047"/>
      <c r="AU13" s="1047"/>
      <c r="AV13" s="1047"/>
      <c r="AW13" s="1047"/>
      <c r="AX13" s="1047"/>
      <c r="AY13" s="1047"/>
      <c r="AZ13" s="1047"/>
      <c r="BA13" s="1047"/>
      <c r="BB13" s="1047"/>
      <c r="BC13" s="1047"/>
    </row>
    <row r="14" spans="1:55" s="1" customFormat="1" ht="18.75" customHeight="1">
      <c r="A14" s="3"/>
      <c r="B14" s="1315">
        <v>8</v>
      </c>
      <c r="C14" s="450" t="s">
        <v>266</v>
      </c>
      <c r="D14" s="451" t="s">
        <v>74</v>
      </c>
      <c r="E14" s="966">
        <v>500.22018099999997</v>
      </c>
      <c r="F14" s="966">
        <v>473.72579400000006</v>
      </c>
      <c r="G14" s="966">
        <v>488.59283799999992</v>
      </c>
      <c r="H14" s="966">
        <v>497.64758499999999</v>
      </c>
      <c r="I14" s="966">
        <v>531.31544999999994</v>
      </c>
      <c r="J14" s="966">
        <v>523.34632999999985</v>
      </c>
      <c r="K14" s="966">
        <v>525.19423800000004</v>
      </c>
      <c r="L14" s="966">
        <v>516.58281299999999</v>
      </c>
      <c r="M14" s="966">
        <v>515.85702800000013</v>
      </c>
      <c r="N14" s="966">
        <v>511.42117899999988</v>
      </c>
      <c r="O14" s="966">
        <v>515.06350799999996</v>
      </c>
      <c r="P14" s="967">
        <v>536.68483200000003</v>
      </c>
      <c r="Q14" s="968">
        <f t="shared" si="0"/>
        <v>6135.6517759999997</v>
      </c>
      <c r="R14" s="426"/>
      <c r="S14" s="426"/>
      <c r="T14" s="426"/>
      <c r="U14" s="1047"/>
      <c r="V14" s="1949"/>
      <c r="W14" s="1947" t="s">
        <v>366</v>
      </c>
      <c r="X14" s="1948" t="s">
        <v>74</v>
      </c>
      <c r="Y14" s="1933">
        <v>7.9018049000000001</v>
      </c>
      <c r="Z14" s="1933">
        <v>8.9125334000000009</v>
      </c>
      <c r="AA14" s="1933">
        <v>9.8502046000000014</v>
      </c>
      <c r="AB14" s="1933">
        <v>8.3038197999999994</v>
      </c>
      <c r="AC14" s="1933">
        <v>9.7504355000000018</v>
      </c>
      <c r="AD14" s="1933">
        <v>8.3819917000000022</v>
      </c>
      <c r="AE14" s="1933">
        <v>8.2891255000000008</v>
      </c>
      <c r="AF14" s="1933">
        <v>9.9529627999999999</v>
      </c>
      <c r="AG14" s="1933">
        <v>9.4611955000000005</v>
      </c>
      <c r="AH14" s="1933">
        <v>8.9923088</v>
      </c>
      <c r="AI14" s="1933">
        <v>9.3931389000000003</v>
      </c>
      <c r="AJ14" s="1933">
        <v>9.5651852999999996</v>
      </c>
      <c r="AK14" s="1933">
        <v>108.75470669999999</v>
      </c>
      <c r="AL14" s="1942"/>
      <c r="AM14" s="1942"/>
      <c r="AN14" s="1047"/>
      <c r="AO14" s="1047"/>
      <c r="AP14" s="1047"/>
      <c r="AQ14" s="1047"/>
      <c r="AR14" s="1047"/>
      <c r="AS14" s="1047"/>
      <c r="AT14" s="1047"/>
      <c r="AU14" s="1047"/>
      <c r="AV14" s="1047"/>
      <c r="AW14" s="1047"/>
      <c r="AX14" s="1047"/>
      <c r="AY14" s="1047"/>
      <c r="AZ14" s="1047"/>
      <c r="BA14" s="1047"/>
      <c r="BB14" s="1047"/>
      <c r="BC14" s="1047"/>
    </row>
    <row r="15" spans="1:55" s="1" customFormat="1" ht="18.75" customHeight="1">
      <c r="A15" s="3"/>
      <c r="B15" s="1315">
        <v>9</v>
      </c>
      <c r="C15" s="450" t="s">
        <v>331</v>
      </c>
      <c r="D15" s="451" t="s">
        <v>74</v>
      </c>
      <c r="E15" s="470">
        <v>4.2104891000000002</v>
      </c>
      <c r="F15" s="470">
        <v>3.9206887999999998</v>
      </c>
      <c r="G15" s="470">
        <v>4.3160510999999993</v>
      </c>
      <c r="H15" s="470">
        <v>4.1589976999999996</v>
      </c>
      <c r="I15" s="966">
        <v>4.2808606000000005</v>
      </c>
      <c r="J15" s="966">
        <v>4.1315814000000008</v>
      </c>
      <c r="K15" s="966">
        <v>3.8690178000000013</v>
      </c>
      <c r="L15" s="966">
        <v>3.9858087999999992</v>
      </c>
      <c r="M15" s="966">
        <v>3.9811534999999996</v>
      </c>
      <c r="N15" s="966">
        <v>3.8802913000000001</v>
      </c>
      <c r="O15" s="966">
        <v>3.6353862000000001</v>
      </c>
      <c r="P15" s="967">
        <v>3.9924165999999994</v>
      </c>
      <c r="Q15" s="968">
        <f t="shared" si="0"/>
        <v>48.362742900000001</v>
      </c>
      <c r="R15" s="426"/>
      <c r="S15" s="426"/>
      <c r="T15" s="426"/>
      <c r="U15" s="1047"/>
      <c r="V15" s="1949"/>
      <c r="W15" s="1947" t="s">
        <v>51</v>
      </c>
      <c r="X15" s="1948" t="s">
        <v>74</v>
      </c>
      <c r="Y15" s="1933">
        <v>43.988130800000008</v>
      </c>
      <c r="Z15" s="1933">
        <v>42.173709500000008</v>
      </c>
      <c r="AA15" s="1933">
        <v>46.991459399999997</v>
      </c>
      <c r="AB15" s="1933">
        <v>45.755767399999996</v>
      </c>
      <c r="AC15" s="1933">
        <v>45.578702599999993</v>
      </c>
      <c r="AD15" s="1933">
        <v>42.347893999999997</v>
      </c>
      <c r="AE15" s="1933">
        <v>44.0059714</v>
      </c>
      <c r="AF15" s="1933">
        <v>44.128327500000005</v>
      </c>
      <c r="AG15" s="1933">
        <v>42.532641700000006</v>
      </c>
      <c r="AH15" s="1933">
        <v>41.390553400000002</v>
      </c>
      <c r="AI15" s="1933">
        <v>40.53961429999999</v>
      </c>
      <c r="AJ15" s="1933">
        <v>41.711347800000006</v>
      </c>
      <c r="AK15" s="1933">
        <v>521.14411979999988</v>
      </c>
      <c r="AL15" s="1942"/>
      <c r="AM15" s="1942"/>
      <c r="AN15" s="1047"/>
      <c r="AO15" s="1047"/>
      <c r="AP15" s="1047"/>
      <c r="AQ15" s="1047"/>
      <c r="AR15" s="1047"/>
      <c r="AS15" s="1047"/>
      <c r="AT15" s="1047"/>
      <c r="AU15" s="1047"/>
      <c r="AV15" s="1047"/>
      <c r="AW15" s="1047"/>
      <c r="AX15" s="1047"/>
      <c r="AY15" s="1047"/>
      <c r="AZ15" s="1047"/>
      <c r="BA15" s="1047"/>
      <c r="BB15" s="1047"/>
      <c r="BC15" s="1047"/>
    </row>
    <row r="16" spans="1:55" s="1" customFormat="1" ht="18.75" customHeight="1">
      <c r="A16" s="3"/>
      <c r="B16" s="1315">
        <v>10</v>
      </c>
      <c r="C16" s="450" t="s">
        <v>267</v>
      </c>
      <c r="D16" s="451" t="s">
        <v>74</v>
      </c>
      <c r="E16" s="966">
        <v>1.0689417999999999</v>
      </c>
      <c r="F16" s="966">
        <v>1.1234754</v>
      </c>
      <c r="G16" s="966">
        <v>1.1642759999999996</v>
      </c>
      <c r="H16" s="966">
        <v>1.1801957000000001</v>
      </c>
      <c r="I16" s="966">
        <v>1.1365528000000003</v>
      </c>
      <c r="J16" s="966">
        <v>1.0571748000000001</v>
      </c>
      <c r="K16" s="966">
        <v>1.0005890000000002</v>
      </c>
      <c r="L16" s="966">
        <v>0.95662920000000018</v>
      </c>
      <c r="M16" s="966">
        <v>0.97408609999999995</v>
      </c>
      <c r="N16" s="966">
        <v>1.0532201000000001</v>
      </c>
      <c r="O16" s="966">
        <v>1.0593055</v>
      </c>
      <c r="P16" s="967">
        <v>1.3056077000000001</v>
      </c>
      <c r="Q16" s="968">
        <f t="shared" si="0"/>
        <v>13.0800541</v>
      </c>
      <c r="R16" s="426"/>
      <c r="S16" s="426"/>
      <c r="T16" s="426"/>
      <c r="U16" s="1047"/>
      <c r="V16" s="1949"/>
      <c r="W16" s="1947" t="s">
        <v>238</v>
      </c>
      <c r="X16" s="1948" t="s">
        <v>74</v>
      </c>
      <c r="Y16" s="1933">
        <v>371.45172960000014</v>
      </c>
      <c r="Z16" s="1933">
        <v>332.80344309999992</v>
      </c>
      <c r="AA16" s="1933">
        <v>383.42978749999992</v>
      </c>
      <c r="AB16" s="1933">
        <v>330.07262920000011</v>
      </c>
      <c r="AC16" s="1933">
        <v>291.32060129999974</v>
      </c>
      <c r="AD16" s="1933">
        <v>348.4862365000003</v>
      </c>
      <c r="AE16" s="1933">
        <v>377.47047240000023</v>
      </c>
      <c r="AF16" s="1933">
        <v>376.03515330000005</v>
      </c>
      <c r="AG16" s="1933">
        <v>355.37365919999979</v>
      </c>
      <c r="AH16" s="1933">
        <v>379.41047239999989</v>
      </c>
      <c r="AI16" s="1933">
        <v>370.70424300000019</v>
      </c>
      <c r="AJ16" s="1933">
        <v>399.25044129999964</v>
      </c>
      <c r="AK16" s="1933">
        <v>4315.8088688000062</v>
      </c>
      <c r="AL16" s="1942"/>
      <c r="AM16" s="1942"/>
      <c r="AN16" s="1047"/>
      <c r="AO16" s="1047"/>
      <c r="AP16" s="1047"/>
      <c r="AQ16" s="1047"/>
      <c r="AR16" s="1047"/>
      <c r="AS16" s="1047"/>
      <c r="AT16" s="1047"/>
      <c r="AU16" s="1047"/>
      <c r="AV16" s="1047"/>
      <c r="AW16" s="1047"/>
      <c r="AX16" s="1047"/>
      <c r="AY16" s="1047"/>
      <c r="AZ16" s="1047"/>
      <c r="BA16" s="1047"/>
      <c r="BB16" s="1047"/>
      <c r="BC16" s="1047"/>
    </row>
    <row r="17" spans="1:55" s="1" customFormat="1" ht="18.75" customHeight="1">
      <c r="A17" s="3"/>
      <c r="B17" s="1315">
        <v>11</v>
      </c>
      <c r="C17" s="450" t="s">
        <v>332</v>
      </c>
      <c r="D17" s="451" t="s">
        <v>74</v>
      </c>
      <c r="E17" s="966">
        <v>20.8463016</v>
      </c>
      <c r="F17" s="966">
        <v>22.604028599999996</v>
      </c>
      <c r="G17" s="966">
        <v>24.947473199999994</v>
      </c>
      <c r="H17" s="966">
        <v>22.027794300000004</v>
      </c>
      <c r="I17" s="966">
        <v>24.907878499999995</v>
      </c>
      <c r="J17" s="966">
        <v>21.6826206</v>
      </c>
      <c r="K17" s="966">
        <v>21.677180700000001</v>
      </c>
      <c r="L17" s="966">
        <v>24.969604500000003</v>
      </c>
      <c r="M17" s="966">
        <v>24.274448999999997</v>
      </c>
      <c r="N17" s="966">
        <v>22.930401500000002</v>
      </c>
      <c r="O17" s="966">
        <v>24.111789100000006</v>
      </c>
      <c r="P17" s="967">
        <v>24.931114500000003</v>
      </c>
      <c r="Q17" s="968">
        <f t="shared" si="0"/>
        <v>279.91063609999998</v>
      </c>
      <c r="R17" s="426"/>
      <c r="S17" s="426"/>
      <c r="T17" s="426"/>
      <c r="U17" s="1047"/>
      <c r="V17" s="1949"/>
      <c r="W17" s="1947" t="s">
        <v>239</v>
      </c>
      <c r="X17" s="1948" t="s">
        <v>74</v>
      </c>
      <c r="Y17" s="1933">
        <v>1.328997</v>
      </c>
      <c r="Z17" s="1933">
        <v>1.2129118999999999</v>
      </c>
      <c r="AA17" s="1933">
        <v>1.3119464000000001</v>
      </c>
      <c r="AB17" s="1933">
        <v>1.2219426</v>
      </c>
      <c r="AC17" s="1933">
        <v>1.1896435999999999</v>
      </c>
      <c r="AD17" s="1933">
        <v>1.4163101</v>
      </c>
      <c r="AE17" s="1933">
        <v>1.2542595000000001</v>
      </c>
      <c r="AF17" s="1933">
        <v>1.3402300999999999</v>
      </c>
      <c r="AG17" s="1933">
        <v>1.429046</v>
      </c>
      <c r="AH17" s="1933">
        <v>1.3716245</v>
      </c>
      <c r="AI17" s="1933">
        <v>1.3042285</v>
      </c>
      <c r="AJ17" s="1933">
        <v>1.3838965000000001</v>
      </c>
      <c r="AK17" s="1933">
        <v>15.765036700000001</v>
      </c>
      <c r="AL17" s="1942"/>
      <c r="AM17" s="1942"/>
      <c r="AN17" s="1047"/>
      <c r="AO17" s="1047"/>
      <c r="AP17" s="1047"/>
      <c r="AQ17" s="1047"/>
      <c r="AR17" s="1047"/>
      <c r="AS17" s="1047"/>
      <c r="AT17" s="1047"/>
      <c r="AU17" s="1047"/>
      <c r="AV17" s="1047"/>
      <c r="AW17" s="1047"/>
      <c r="AX17" s="1047"/>
      <c r="AY17" s="1047"/>
      <c r="AZ17" s="1047"/>
      <c r="BA17" s="1047"/>
      <c r="BB17" s="1047"/>
      <c r="BC17" s="1047"/>
    </row>
    <row r="18" spans="1:55" s="1" customFormat="1" ht="18.75" customHeight="1">
      <c r="A18" s="3"/>
      <c r="B18" s="1315">
        <v>12</v>
      </c>
      <c r="C18" s="450" t="s">
        <v>50</v>
      </c>
      <c r="D18" s="451" t="s">
        <v>74</v>
      </c>
      <c r="E18" s="966">
        <v>32.947749000000002</v>
      </c>
      <c r="F18" s="966">
        <v>31.193944999999992</v>
      </c>
      <c r="G18" s="966">
        <v>35.015068000000007</v>
      </c>
      <c r="H18" s="966">
        <v>33.260012000000003</v>
      </c>
      <c r="I18" s="966">
        <v>35.892758000000008</v>
      </c>
      <c r="J18" s="966">
        <v>34.020466999999996</v>
      </c>
      <c r="K18" s="966">
        <v>34.652929999999998</v>
      </c>
      <c r="L18" s="966">
        <v>34.072637999999998</v>
      </c>
      <c r="M18" s="966">
        <v>34.554731999999994</v>
      </c>
      <c r="N18" s="966">
        <v>33.827229000000003</v>
      </c>
      <c r="O18" s="966">
        <v>34.511316000000001</v>
      </c>
      <c r="P18" s="967">
        <v>33.404317999999996</v>
      </c>
      <c r="Q18" s="968">
        <f t="shared" si="0"/>
        <v>407.35316200000005</v>
      </c>
      <c r="R18" s="426"/>
      <c r="S18" s="426"/>
      <c r="T18" s="426"/>
      <c r="U18" s="1047"/>
      <c r="V18" s="1949"/>
      <c r="W18" s="1947" t="s">
        <v>333</v>
      </c>
      <c r="X18" s="1948" t="s">
        <v>74</v>
      </c>
      <c r="Y18" s="1933">
        <v>367.26454530000012</v>
      </c>
      <c r="Z18" s="1933">
        <v>332.57549829999999</v>
      </c>
      <c r="AA18" s="1933">
        <v>377.42714710000001</v>
      </c>
      <c r="AB18" s="1933">
        <v>365.15065880000003</v>
      </c>
      <c r="AC18" s="1933">
        <v>425.1315123</v>
      </c>
      <c r="AD18" s="1933">
        <v>420.98223819999998</v>
      </c>
      <c r="AE18" s="1933">
        <v>442.66471090000016</v>
      </c>
      <c r="AF18" s="1933">
        <v>438.66041009999969</v>
      </c>
      <c r="AG18" s="1933">
        <v>474.1911933999998</v>
      </c>
      <c r="AH18" s="1933">
        <v>502.72197489999991</v>
      </c>
      <c r="AI18" s="1933">
        <v>494.1224142999996</v>
      </c>
      <c r="AJ18" s="1933">
        <v>507.38498449999986</v>
      </c>
      <c r="AK18" s="1933">
        <v>5148.2772881000074</v>
      </c>
      <c r="AL18" s="1942"/>
      <c r="AM18" s="1942"/>
      <c r="AN18" s="1047"/>
      <c r="AO18" s="1047"/>
      <c r="AP18" s="1047"/>
      <c r="AQ18" s="1047"/>
      <c r="AR18" s="1047"/>
      <c r="AS18" s="1047"/>
      <c r="AT18" s="1047"/>
      <c r="AU18" s="1047"/>
      <c r="AV18" s="1047"/>
      <c r="AW18" s="1047"/>
      <c r="AX18" s="1047"/>
      <c r="AY18" s="1047"/>
      <c r="AZ18" s="1047"/>
      <c r="BA18" s="1047"/>
      <c r="BB18" s="1047"/>
      <c r="BC18" s="1047"/>
    </row>
    <row r="19" spans="1:55" s="1" customFormat="1" ht="18.75" customHeight="1">
      <c r="A19" s="3"/>
      <c r="B19" s="1315">
        <v>13</v>
      </c>
      <c r="C19" s="450" t="s">
        <v>366</v>
      </c>
      <c r="D19" s="451" t="s">
        <v>74</v>
      </c>
      <c r="E19" s="966">
        <v>7.9018049000000001</v>
      </c>
      <c r="F19" s="966">
        <v>8.9125334000000009</v>
      </c>
      <c r="G19" s="966">
        <v>9.8502046000000014</v>
      </c>
      <c r="H19" s="966">
        <v>8.3038197999999994</v>
      </c>
      <c r="I19" s="966">
        <v>9.7504355000000018</v>
      </c>
      <c r="J19" s="966">
        <v>8.3819917000000022</v>
      </c>
      <c r="K19" s="966">
        <v>8.2891255000000008</v>
      </c>
      <c r="L19" s="966">
        <v>9.9529627999999999</v>
      </c>
      <c r="M19" s="966">
        <v>9.4611955000000005</v>
      </c>
      <c r="N19" s="966">
        <v>8.9923088</v>
      </c>
      <c r="O19" s="966">
        <v>9.3931389000000003</v>
      </c>
      <c r="P19" s="967">
        <v>9.5651852999999996</v>
      </c>
      <c r="Q19" s="968">
        <f t="shared" si="0"/>
        <v>108.7547067</v>
      </c>
      <c r="R19" s="426"/>
      <c r="S19" s="426"/>
      <c r="T19" s="426"/>
      <c r="U19" s="1047"/>
      <c r="V19" s="1949"/>
      <c r="W19" s="1947" t="s">
        <v>240</v>
      </c>
      <c r="X19" s="1948" t="s">
        <v>74</v>
      </c>
      <c r="Y19" s="1933">
        <v>24.4748205</v>
      </c>
      <c r="Z19" s="1933">
        <v>23.471200999999994</v>
      </c>
      <c r="AA19" s="1933">
        <v>26.751661899999995</v>
      </c>
      <c r="AB19" s="1933">
        <v>22.630687799999997</v>
      </c>
      <c r="AC19" s="1933">
        <v>23.149611300000004</v>
      </c>
      <c r="AD19" s="1933">
        <v>23.716030999999994</v>
      </c>
      <c r="AE19" s="1933">
        <v>24.047887899999999</v>
      </c>
      <c r="AF19" s="1933">
        <v>26.9982796</v>
      </c>
      <c r="AG19" s="1933">
        <v>27.866816600000003</v>
      </c>
      <c r="AH19" s="1933">
        <v>28.614772500000015</v>
      </c>
      <c r="AI19" s="1933">
        <v>29.835751900000002</v>
      </c>
      <c r="AJ19" s="1933">
        <v>28.399753199999999</v>
      </c>
      <c r="AK19" s="1933">
        <v>309.95727520000042</v>
      </c>
      <c r="AL19" s="1942"/>
      <c r="AM19" s="1942"/>
      <c r="AN19" s="1047"/>
      <c r="AO19" s="1047"/>
      <c r="AP19" s="1047"/>
      <c r="AQ19" s="1047"/>
      <c r="AR19" s="1047"/>
      <c r="AS19" s="1047"/>
      <c r="AT19" s="1047"/>
      <c r="AU19" s="1047"/>
      <c r="AV19" s="1047"/>
      <c r="AW19" s="1047"/>
      <c r="AX19" s="1047"/>
      <c r="AY19" s="1047"/>
      <c r="AZ19" s="1047"/>
      <c r="BA19" s="1047"/>
      <c r="BB19" s="1047"/>
      <c r="BC19" s="1047"/>
    </row>
    <row r="20" spans="1:55" s="1" customFormat="1" ht="18.75" customHeight="1">
      <c r="A20" s="3"/>
      <c r="B20" s="1315">
        <v>14</v>
      </c>
      <c r="C20" s="450" t="s">
        <v>51</v>
      </c>
      <c r="D20" s="451" t="s">
        <v>74</v>
      </c>
      <c r="E20" s="966">
        <v>43.988130800000008</v>
      </c>
      <c r="F20" s="966">
        <v>42.173709500000008</v>
      </c>
      <c r="G20" s="966">
        <v>46.991459399999997</v>
      </c>
      <c r="H20" s="966">
        <v>45.755767399999996</v>
      </c>
      <c r="I20" s="966">
        <v>45.578702599999993</v>
      </c>
      <c r="J20" s="966">
        <v>42.347893999999997</v>
      </c>
      <c r="K20" s="966">
        <v>44.0059714</v>
      </c>
      <c r="L20" s="966">
        <v>44.128327500000005</v>
      </c>
      <c r="M20" s="966">
        <v>42.532641700000006</v>
      </c>
      <c r="N20" s="966">
        <v>41.390553400000002</v>
      </c>
      <c r="O20" s="966">
        <v>40.53961429999999</v>
      </c>
      <c r="P20" s="967">
        <v>41.711347800000006</v>
      </c>
      <c r="Q20" s="968">
        <f t="shared" si="0"/>
        <v>521.1441198</v>
      </c>
      <c r="R20" s="426"/>
      <c r="S20" s="426"/>
      <c r="T20" s="426"/>
      <c r="U20" s="1047"/>
      <c r="V20" s="1949"/>
      <c r="W20" s="1947" t="s">
        <v>52</v>
      </c>
      <c r="X20" s="1948" t="s">
        <v>74</v>
      </c>
      <c r="Y20" s="1933">
        <v>11.524486999999999</v>
      </c>
      <c r="Z20" s="1933">
        <v>9.4315249999999988</v>
      </c>
      <c r="AA20" s="1933">
        <v>10.814044000000001</v>
      </c>
      <c r="AB20" s="1933">
        <v>10.157621000000001</v>
      </c>
      <c r="AC20" s="1933">
        <v>11.79522</v>
      </c>
      <c r="AD20" s="1933">
        <v>11.511422</v>
      </c>
      <c r="AE20" s="1933">
        <v>12.414395000000001</v>
      </c>
      <c r="AF20" s="1933">
        <v>12.212947</v>
      </c>
      <c r="AG20" s="1933">
        <v>11.923477</v>
      </c>
      <c r="AH20" s="1933">
        <v>12.495728000000002</v>
      </c>
      <c r="AI20" s="1933">
        <v>12.404763000000001</v>
      </c>
      <c r="AJ20" s="1933">
        <v>12.564461</v>
      </c>
      <c r="AK20" s="1933">
        <v>139.25008999999994</v>
      </c>
      <c r="AL20" s="1942"/>
      <c r="AM20" s="1942"/>
      <c r="AN20" s="1047"/>
      <c r="AO20" s="1047"/>
      <c r="AP20" s="1047"/>
      <c r="AQ20" s="1047"/>
      <c r="AR20" s="1047"/>
      <c r="AS20" s="1047"/>
      <c r="AT20" s="1047"/>
      <c r="AU20" s="1047"/>
      <c r="AV20" s="1047"/>
      <c r="AW20" s="1047"/>
      <c r="AX20" s="1047"/>
      <c r="AY20" s="1047"/>
      <c r="AZ20" s="1047"/>
      <c r="BA20" s="1047"/>
      <c r="BB20" s="1047"/>
      <c r="BC20" s="1047"/>
    </row>
    <row r="21" spans="1:55" s="1" customFormat="1" ht="18.75" customHeight="1">
      <c r="A21" s="3"/>
      <c r="B21" s="1315">
        <v>15</v>
      </c>
      <c r="C21" s="450" t="s">
        <v>238</v>
      </c>
      <c r="D21" s="451" t="s">
        <v>74</v>
      </c>
      <c r="E21" s="966">
        <v>371.45172960000014</v>
      </c>
      <c r="F21" s="966">
        <v>332.80344309999992</v>
      </c>
      <c r="G21" s="966">
        <v>383.42978749999992</v>
      </c>
      <c r="H21" s="966">
        <v>330.07262920000011</v>
      </c>
      <c r="I21" s="966">
        <v>291.32060129999974</v>
      </c>
      <c r="J21" s="966">
        <v>348.4862365000003</v>
      </c>
      <c r="K21" s="966">
        <v>377.47047240000023</v>
      </c>
      <c r="L21" s="966">
        <v>376.03515330000005</v>
      </c>
      <c r="M21" s="966">
        <v>355.37365919999979</v>
      </c>
      <c r="N21" s="966">
        <v>379.41047239999989</v>
      </c>
      <c r="O21" s="966">
        <v>370.70424300000019</v>
      </c>
      <c r="P21" s="967">
        <v>399.25044129999964</v>
      </c>
      <c r="Q21" s="968">
        <f t="shared" si="0"/>
        <v>4315.8088687999998</v>
      </c>
      <c r="R21" s="426"/>
      <c r="S21" s="426"/>
      <c r="T21" s="426"/>
      <c r="U21" s="1047"/>
      <c r="V21" s="1949"/>
      <c r="W21" s="1947" t="s">
        <v>295</v>
      </c>
      <c r="X21" s="1948" t="s">
        <v>74</v>
      </c>
      <c r="Y21" s="1933">
        <v>1.0892291999999999</v>
      </c>
      <c r="Z21" s="1933">
        <v>0.78357389999999993</v>
      </c>
      <c r="AA21" s="1933">
        <v>1.3487879999999999</v>
      </c>
      <c r="AB21" s="1933">
        <v>1.3197865</v>
      </c>
      <c r="AC21" s="1933">
        <v>1.6116230000000002</v>
      </c>
      <c r="AD21" s="1933">
        <v>1.4297032999999999</v>
      </c>
      <c r="AE21" s="1933">
        <v>1.5546313999999999</v>
      </c>
      <c r="AF21" s="1933">
        <v>1.4822384999999998</v>
      </c>
      <c r="AG21" s="1933">
        <v>1.3306134000000001</v>
      </c>
      <c r="AH21" s="1933">
        <v>1.3764664</v>
      </c>
      <c r="AI21" s="1933">
        <v>1.4015412999999999</v>
      </c>
      <c r="AJ21" s="1933">
        <v>1.4478996999999998</v>
      </c>
      <c r="AK21" s="1933">
        <v>16.176094600000003</v>
      </c>
      <c r="AL21" s="1942"/>
      <c r="AM21" s="1942"/>
      <c r="AN21" s="1047"/>
      <c r="AO21" s="1047"/>
      <c r="AP21" s="1047"/>
      <c r="AQ21" s="1047"/>
      <c r="AR21" s="1047"/>
      <c r="AS21" s="1047"/>
      <c r="AT21" s="1047"/>
      <c r="AU21" s="1047"/>
      <c r="AV21" s="1047"/>
      <c r="AW21" s="1047"/>
      <c r="AX21" s="1047"/>
      <c r="AY21" s="1047"/>
      <c r="AZ21" s="1047"/>
      <c r="BA21" s="1047"/>
      <c r="BB21" s="1047"/>
      <c r="BC21" s="1047"/>
    </row>
    <row r="22" spans="1:55" s="1" customFormat="1" ht="18.75" customHeight="1">
      <c r="A22" s="3"/>
      <c r="B22" s="1315">
        <v>16</v>
      </c>
      <c r="C22" s="450" t="s">
        <v>239</v>
      </c>
      <c r="D22" s="451" t="s">
        <v>74</v>
      </c>
      <c r="E22" s="966">
        <v>1.328997</v>
      </c>
      <c r="F22" s="966">
        <v>1.2129118999999999</v>
      </c>
      <c r="G22" s="966">
        <v>1.3119464000000001</v>
      </c>
      <c r="H22" s="966">
        <v>1.2219426</v>
      </c>
      <c r="I22" s="966">
        <v>1.1896435999999999</v>
      </c>
      <c r="J22" s="966">
        <v>1.4163101</v>
      </c>
      <c r="K22" s="966">
        <v>1.2542595000000001</v>
      </c>
      <c r="L22" s="966">
        <v>1.3402300999999999</v>
      </c>
      <c r="M22" s="966">
        <v>1.429046</v>
      </c>
      <c r="N22" s="966">
        <v>1.3716245</v>
      </c>
      <c r="O22" s="966">
        <v>1.3042285</v>
      </c>
      <c r="P22" s="967">
        <v>1.3838965000000001</v>
      </c>
      <c r="Q22" s="968">
        <f t="shared" si="0"/>
        <v>15.7650367</v>
      </c>
      <c r="R22" s="426"/>
      <c r="S22" s="426"/>
      <c r="T22" s="426"/>
      <c r="U22" s="1047"/>
      <c r="V22" s="1949"/>
      <c r="W22" s="1947" t="s">
        <v>296</v>
      </c>
      <c r="X22" s="1948" t="s">
        <v>74</v>
      </c>
      <c r="Y22" s="1933">
        <v>26.854011600000014</v>
      </c>
      <c r="Z22" s="1933">
        <v>26.602661000000001</v>
      </c>
      <c r="AA22" s="1933">
        <v>30.301346700000007</v>
      </c>
      <c r="AB22" s="1933">
        <v>25.269376300000015</v>
      </c>
      <c r="AC22" s="1933">
        <v>24.864277000000008</v>
      </c>
      <c r="AD22" s="1933">
        <v>24.337100500000005</v>
      </c>
      <c r="AE22" s="1933">
        <v>23.154594299999996</v>
      </c>
      <c r="AF22" s="1933">
        <v>23.869187299999993</v>
      </c>
      <c r="AG22" s="1933">
        <v>24.247533399999995</v>
      </c>
      <c r="AH22" s="1933">
        <v>25.244533099999995</v>
      </c>
      <c r="AI22" s="1933">
        <v>25.406728699999995</v>
      </c>
      <c r="AJ22" s="1933">
        <v>24.930912599999996</v>
      </c>
      <c r="AK22" s="1933">
        <v>305.08226249999996</v>
      </c>
      <c r="AL22" s="1942"/>
      <c r="AM22" s="1942"/>
      <c r="AN22" s="1047"/>
      <c r="AO22" s="1047"/>
      <c r="AP22" s="1047"/>
      <c r="AQ22" s="1047"/>
      <c r="AR22" s="1047"/>
      <c r="AS22" s="1047"/>
      <c r="AT22" s="1047"/>
      <c r="AU22" s="1047"/>
      <c r="AV22" s="1047"/>
      <c r="AW22" s="1047"/>
      <c r="AX22" s="1047"/>
      <c r="AY22" s="1047"/>
      <c r="AZ22" s="1047"/>
      <c r="BA22" s="1047"/>
      <c r="BB22" s="1047"/>
      <c r="BC22" s="1047"/>
    </row>
    <row r="23" spans="1:55" s="1" customFormat="1" ht="18.75" customHeight="1">
      <c r="A23" s="3"/>
      <c r="B23" s="1315">
        <v>17</v>
      </c>
      <c r="C23" s="450" t="s">
        <v>333</v>
      </c>
      <c r="D23" s="451" t="s">
        <v>74</v>
      </c>
      <c r="E23" s="966">
        <v>367.26454530000012</v>
      </c>
      <c r="F23" s="966">
        <v>332.57549829999999</v>
      </c>
      <c r="G23" s="966">
        <v>377.42714710000001</v>
      </c>
      <c r="H23" s="966">
        <v>365.15065880000003</v>
      </c>
      <c r="I23" s="966">
        <v>425.1315123</v>
      </c>
      <c r="J23" s="966">
        <v>420.98223819999998</v>
      </c>
      <c r="K23" s="966">
        <v>442.66471090000016</v>
      </c>
      <c r="L23" s="966">
        <v>438.66041009999969</v>
      </c>
      <c r="M23" s="966">
        <v>474.1911933999998</v>
      </c>
      <c r="N23" s="966">
        <v>502.72197489999991</v>
      </c>
      <c r="O23" s="966">
        <v>494.1224142999996</v>
      </c>
      <c r="P23" s="967">
        <v>507.38498449999986</v>
      </c>
      <c r="Q23" s="968">
        <f t="shared" si="0"/>
        <v>5148.2772880999992</v>
      </c>
      <c r="R23" s="426"/>
      <c r="S23" s="426"/>
      <c r="T23" s="426"/>
      <c r="U23" s="1047"/>
      <c r="V23" s="1949"/>
      <c r="W23" s="1947" t="s">
        <v>53</v>
      </c>
      <c r="X23" s="1948" t="s">
        <v>74</v>
      </c>
      <c r="Y23" s="1933">
        <v>444.51309729999974</v>
      </c>
      <c r="Z23" s="1933">
        <v>411.2761890000001</v>
      </c>
      <c r="AA23" s="1933">
        <v>418.00831459999978</v>
      </c>
      <c r="AB23" s="1933">
        <v>403.54778409999994</v>
      </c>
      <c r="AC23" s="1933">
        <v>451.11563869999998</v>
      </c>
      <c r="AD23" s="1933">
        <v>435.03360210000039</v>
      </c>
      <c r="AE23" s="1933">
        <v>441.99243449999983</v>
      </c>
      <c r="AF23" s="1933">
        <v>443.41767299999998</v>
      </c>
      <c r="AG23" s="1933">
        <v>432.25019439999983</v>
      </c>
      <c r="AH23" s="1933">
        <v>440.74369459999986</v>
      </c>
      <c r="AI23" s="1933">
        <v>433.9207356</v>
      </c>
      <c r="AJ23" s="1933">
        <v>445.66772610000004</v>
      </c>
      <c r="AK23" s="1933">
        <v>5201.4870840000058</v>
      </c>
      <c r="AL23" s="1942"/>
      <c r="AM23" s="1942"/>
      <c r="AN23" s="1047"/>
      <c r="AO23" s="1047"/>
      <c r="AP23" s="1047"/>
      <c r="AQ23" s="1047"/>
      <c r="AR23" s="1047"/>
      <c r="AS23" s="1047"/>
      <c r="AT23" s="1047"/>
      <c r="AU23" s="1047"/>
      <c r="AV23" s="1047"/>
      <c r="AW23" s="1047"/>
      <c r="AX23" s="1047"/>
      <c r="AY23" s="1047"/>
      <c r="AZ23" s="1047"/>
      <c r="BA23" s="1047"/>
      <c r="BB23" s="1047"/>
      <c r="BC23" s="1047"/>
    </row>
    <row r="24" spans="1:55" s="1" customFormat="1" ht="18.75" customHeight="1">
      <c r="A24" s="3"/>
      <c r="B24" s="1315">
        <v>18</v>
      </c>
      <c r="C24" s="450" t="s">
        <v>240</v>
      </c>
      <c r="D24" s="451" t="s">
        <v>74</v>
      </c>
      <c r="E24" s="966">
        <v>24.4748205</v>
      </c>
      <c r="F24" s="966">
        <v>23.471200999999994</v>
      </c>
      <c r="G24" s="966">
        <v>26.751661899999995</v>
      </c>
      <c r="H24" s="966">
        <v>22.630687799999997</v>
      </c>
      <c r="I24" s="966">
        <v>23.149611300000004</v>
      </c>
      <c r="J24" s="966">
        <v>23.716030999999994</v>
      </c>
      <c r="K24" s="966">
        <v>24.047887899999999</v>
      </c>
      <c r="L24" s="966">
        <v>26.9982796</v>
      </c>
      <c r="M24" s="966">
        <v>27.866816600000003</v>
      </c>
      <c r="N24" s="966">
        <v>28.614772500000015</v>
      </c>
      <c r="O24" s="966">
        <v>29.835751900000002</v>
      </c>
      <c r="P24" s="967">
        <v>28.399753199999999</v>
      </c>
      <c r="Q24" s="968">
        <f t="shared" si="0"/>
        <v>309.95727520000003</v>
      </c>
      <c r="R24" s="426"/>
      <c r="S24" s="426"/>
      <c r="T24" s="426"/>
      <c r="U24" s="1047"/>
      <c r="V24" s="1949"/>
      <c r="W24" s="1947" t="s">
        <v>337</v>
      </c>
      <c r="X24" s="1948" t="s">
        <v>74</v>
      </c>
      <c r="Y24" s="1933">
        <v>1.9190528</v>
      </c>
      <c r="Z24" s="1933">
        <v>1.350392</v>
      </c>
      <c r="AA24" s="1933">
        <v>1.6626571999999999</v>
      </c>
      <c r="AB24" s="1933">
        <v>1.6212120999999999</v>
      </c>
      <c r="AC24" s="1933">
        <v>1.5182837</v>
      </c>
      <c r="AD24" s="1933">
        <v>1.3980473</v>
      </c>
      <c r="AE24" s="1933">
        <v>1.5763468999999999</v>
      </c>
      <c r="AF24" s="1933">
        <v>1.6064871000000001</v>
      </c>
      <c r="AG24" s="1933">
        <v>1.5398629999999998</v>
      </c>
      <c r="AH24" s="1933">
        <v>1.6054217</v>
      </c>
      <c r="AI24" s="1933">
        <v>1.7035068</v>
      </c>
      <c r="AJ24" s="1933">
        <v>1.6821752000000001</v>
      </c>
      <c r="AK24" s="1933">
        <v>19.183445800000005</v>
      </c>
      <c r="AL24" s="1942"/>
      <c r="AM24" s="1942"/>
      <c r="AN24" s="1047"/>
      <c r="AO24" s="1047"/>
      <c r="AP24" s="1047"/>
      <c r="AQ24" s="1047"/>
      <c r="AR24" s="1047"/>
      <c r="AS24" s="1047"/>
      <c r="AT24" s="1047"/>
      <c r="AU24" s="1047"/>
      <c r="AV24" s="1047"/>
      <c r="AW24" s="1047"/>
      <c r="AX24" s="1047"/>
      <c r="AY24" s="1047"/>
      <c r="AZ24" s="1047"/>
      <c r="BA24" s="1047"/>
      <c r="BB24" s="1047"/>
      <c r="BC24" s="1047"/>
    </row>
    <row r="25" spans="1:55" s="1" customFormat="1" ht="18.75" customHeight="1">
      <c r="A25" s="3"/>
      <c r="B25" s="1315">
        <v>19</v>
      </c>
      <c r="C25" s="450" t="s">
        <v>52</v>
      </c>
      <c r="D25" s="451" t="s">
        <v>74</v>
      </c>
      <c r="E25" s="470">
        <v>11.524486999999999</v>
      </c>
      <c r="F25" s="966">
        <v>9.4315249999999988</v>
      </c>
      <c r="G25" s="966">
        <v>10.814044000000001</v>
      </c>
      <c r="H25" s="966">
        <v>10.157621000000001</v>
      </c>
      <c r="I25" s="966">
        <v>11.79522</v>
      </c>
      <c r="J25" s="966">
        <v>11.511422</v>
      </c>
      <c r="K25" s="966">
        <v>12.414395000000001</v>
      </c>
      <c r="L25" s="966">
        <v>12.212947</v>
      </c>
      <c r="M25" s="470">
        <v>11.923477</v>
      </c>
      <c r="N25" s="470">
        <v>12.495728000000002</v>
      </c>
      <c r="O25" s="470">
        <v>12.404763000000001</v>
      </c>
      <c r="P25" s="470">
        <v>12.564461</v>
      </c>
      <c r="Q25" s="968">
        <f t="shared" si="0"/>
        <v>139.25009</v>
      </c>
      <c r="R25" s="426"/>
      <c r="S25" s="426"/>
      <c r="T25" s="426"/>
      <c r="U25" s="1047"/>
      <c r="V25" s="1949"/>
      <c r="W25" s="1947" t="s">
        <v>297</v>
      </c>
      <c r="X25" s="1948" t="s">
        <v>74</v>
      </c>
      <c r="Y25" s="1933">
        <v>30.341934300000002</v>
      </c>
      <c r="Z25" s="1933">
        <v>27.395945900000001</v>
      </c>
      <c r="AA25" s="1933">
        <v>24.701790399999997</v>
      </c>
      <c r="AB25" s="1933">
        <v>25.248055099999998</v>
      </c>
      <c r="AC25" s="1933">
        <v>33.259877299999992</v>
      </c>
      <c r="AD25" s="1933">
        <v>31.394898400000002</v>
      </c>
      <c r="AE25" s="1933">
        <v>32.815837399999992</v>
      </c>
      <c r="AF25" s="1933">
        <v>31.4136317</v>
      </c>
      <c r="AG25" s="1933">
        <v>29.726752100000002</v>
      </c>
      <c r="AH25" s="1933">
        <v>27.366356</v>
      </c>
      <c r="AI25" s="1933">
        <v>33.315965000000006</v>
      </c>
      <c r="AJ25" s="1933">
        <v>30.4404185</v>
      </c>
      <c r="AK25" s="1933">
        <v>357.4214621000001</v>
      </c>
      <c r="AL25" s="1942"/>
      <c r="AM25" s="1942"/>
      <c r="AN25" s="1047"/>
      <c r="AO25" s="1047"/>
      <c r="AP25" s="1047"/>
      <c r="AQ25" s="1047"/>
      <c r="AR25" s="1047"/>
      <c r="AS25" s="1047"/>
      <c r="AT25" s="1047"/>
      <c r="AU25" s="1047"/>
      <c r="AV25" s="1047"/>
      <c r="AW25" s="1047"/>
      <c r="AX25" s="1047"/>
      <c r="AY25" s="1047"/>
      <c r="AZ25" s="1047"/>
      <c r="BA25" s="1047"/>
      <c r="BB25" s="1047"/>
      <c r="BC25" s="1047"/>
    </row>
    <row r="26" spans="1:55" s="1" customFormat="1" ht="18.75" customHeight="1">
      <c r="A26" s="3"/>
      <c r="B26" s="1315">
        <v>20</v>
      </c>
      <c r="C26" s="450" t="s">
        <v>295</v>
      </c>
      <c r="D26" s="452" t="s">
        <v>74</v>
      </c>
      <c r="E26" s="470">
        <v>1.0892291999999999</v>
      </c>
      <c r="F26" s="470">
        <v>0.78357389999999993</v>
      </c>
      <c r="G26" s="470">
        <v>1.3487879999999999</v>
      </c>
      <c r="H26" s="470">
        <v>1.3197865</v>
      </c>
      <c r="I26" s="470">
        <v>1.6116230000000002</v>
      </c>
      <c r="J26" s="470">
        <v>1.4297032999999999</v>
      </c>
      <c r="K26" s="470">
        <v>1.5546313999999999</v>
      </c>
      <c r="L26" s="470">
        <v>1.4822384999999998</v>
      </c>
      <c r="M26" s="966">
        <v>1.3306134000000001</v>
      </c>
      <c r="N26" s="966">
        <v>1.3764664</v>
      </c>
      <c r="O26" s="966">
        <v>1.4015412999999999</v>
      </c>
      <c r="P26" s="967">
        <v>1.4478996999999998</v>
      </c>
      <c r="Q26" s="968">
        <f t="shared" si="0"/>
        <v>16.176094599999999</v>
      </c>
      <c r="R26" s="426"/>
      <c r="S26" s="426"/>
      <c r="T26" s="426"/>
      <c r="U26" s="1047"/>
      <c r="V26" s="1949"/>
      <c r="W26" s="1947" t="s">
        <v>241</v>
      </c>
      <c r="X26" s="1948" t="s">
        <v>74</v>
      </c>
      <c r="Y26" s="1933">
        <v>9.174287099999999</v>
      </c>
      <c r="Z26" s="1933">
        <v>7.9099302999999992</v>
      </c>
      <c r="AA26" s="1933">
        <v>9.0210489999999997</v>
      </c>
      <c r="AB26" s="1933">
        <v>8.5031052000000003</v>
      </c>
      <c r="AC26" s="1933">
        <v>11.7008905</v>
      </c>
      <c r="AD26" s="1933">
        <v>10.301998599999999</v>
      </c>
      <c r="AE26" s="1933">
        <v>10.079431100000001</v>
      </c>
      <c r="AF26" s="1933">
        <v>9.8965016000000006</v>
      </c>
      <c r="AG26" s="1933">
        <v>7.9119094000000008</v>
      </c>
      <c r="AH26" s="1933">
        <v>7.2843844000000013</v>
      </c>
      <c r="AI26" s="1933">
        <v>8.0638118999999993</v>
      </c>
      <c r="AJ26" s="1933">
        <v>7.2156686000000008</v>
      </c>
      <c r="AK26" s="1933">
        <v>107.06296769999999</v>
      </c>
      <c r="AL26" s="1942"/>
      <c r="AM26" s="1942"/>
      <c r="AN26" s="1047"/>
      <c r="AO26" s="1047"/>
      <c r="AP26" s="1047"/>
      <c r="AQ26" s="1047"/>
      <c r="AR26" s="1047"/>
      <c r="AS26" s="1047"/>
      <c r="AT26" s="1047"/>
      <c r="AU26" s="1047"/>
      <c r="AV26" s="1047"/>
      <c r="AW26" s="1047"/>
      <c r="AX26" s="1047"/>
      <c r="AY26" s="1047"/>
      <c r="AZ26" s="1047"/>
      <c r="BA26" s="1047"/>
      <c r="BB26" s="1047"/>
      <c r="BC26" s="1047"/>
    </row>
    <row r="27" spans="1:55" s="1" customFormat="1" ht="18.75" customHeight="1">
      <c r="A27" s="3"/>
      <c r="B27" s="1315">
        <v>21</v>
      </c>
      <c r="C27" s="450" t="s">
        <v>296</v>
      </c>
      <c r="D27" s="452" t="s">
        <v>74</v>
      </c>
      <c r="E27" s="966">
        <v>26.854011600000014</v>
      </c>
      <c r="F27" s="966">
        <v>26.602661000000001</v>
      </c>
      <c r="G27" s="966">
        <v>30.301346700000007</v>
      </c>
      <c r="H27" s="966">
        <v>25.269376300000015</v>
      </c>
      <c r="I27" s="966">
        <v>24.864277000000008</v>
      </c>
      <c r="J27" s="966">
        <v>24.337100500000005</v>
      </c>
      <c r="K27" s="966">
        <v>23.154594299999996</v>
      </c>
      <c r="L27" s="966">
        <v>23.869187299999993</v>
      </c>
      <c r="M27" s="966">
        <v>24.247533399999995</v>
      </c>
      <c r="N27" s="966">
        <v>25.244533099999995</v>
      </c>
      <c r="O27" s="966">
        <v>25.406728699999995</v>
      </c>
      <c r="P27" s="967">
        <v>24.930912599999996</v>
      </c>
      <c r="Q27" s="968">
        <f t="shared" si="0"/>
        <v>305.08226250000001</v>
      </c>
      <c r="R27" s="426"/>
      <c r="S27" s="426"/>
      <c r="T27" s="426"/>
      <c r="U27" s="1047"/>
      <c r="V27" s="1949"/>
      <c r="W27" s="1947" t="s">
        <v>54</v>
      </c>
      <c r="X27" s="1948" t="s">
        <v>74</v>
      </c>
      <c r="Y27" s="1933">
        <v>27.777065</v>
      </c>
      <c r="Z27" s="1933">
        <v>31.033540000000002</v>
      </c>
      <c r="AA27" s="1933">
        <v>39.031739999999999</v>
      </c>
      <c r="AB27" s="1933">
        <v>37.981477999999996</v>
      </c>
      <c r="AC27" s="1933">
        <v>38.736874</v>
      </c>
      <c r="AD27" s="1933">
        <v>40.067073999999998</v>
      </c>
      <c r="AE27" s="1933">
        <v>41.241072000000003</v>
      </c>
      <c r="AF27" s="1933">
        <v>43.368251000000001</v>
      </c>
      <c r="AG27" s="1933">
        <v>39.583888999999999</v>
      </c>
      <c r="AH27" s="1933">
        <v>41.360378999999995</v>
      </c>
      <c r="AI27" s="1933">
        <v>42.035738999999992</v>
      </c>
      <c r="AJ27" s="1933">
        <v>39.782533999999998</v>
      </c>
      <c r="AK27" s="1933">
        <v>461.9996349999999</v>
      </c>
      <c r="AL27" s="1942"/>
      <c r="AM27" s="1942"/>
      <c r="AN27" s="1047"/>
      <c r="AO27" s="1047"/>
      <c r="AP27" s="1047"/>
      <c r="AQ27" s="1047"/>
      <c r="AR27" s="1047"/>
      <c r="AS27" s="1047"/>
      <c r="AT27" s="1047"/>
      <c r="AU27" s="1047"/>
      <c r="AV27" s="1047"/>
      <c r="AW27" s="1047"/>
      <c r="AX27" s="1047"/>
      <c r="AY27" s="1047"/>
      <c r="AZ27" s="1047"/>
      <c r="BA27" s="1047"/>
      <c r="BB27" s="1047"/>
      <c r="BC27" s="1047"/>
    </row>
    <row r="28" spans="1:55" s="1" customFormat="1" ht="18.75" customHeight="1">
      <c r="A28" s="3"/>
      <c r="B28" s="1315">
        <v>22</v>
      </c>
      <c r="C28" s="450" t="s">
        <v>53</v>
      </c>
      <c r="D28" s="452" t="s">
        <v>74</v>
      </c>
      <c r="E28" s="966">
        <v>444.51309729999974</v>
      </c>
      <c r="F28" s="966">
        <v>411.2761890000001</v>
      </c>
      <c r="G28" s="966">
        <v>418.00831459999978</v>
      </c>
      <c r="H28" s="966">
        <v>403.54778409999994</v>
      </c>
      <c r="I28" s="966">
        <v>451.11563869999998</v>
      </c>
      <c r="J28" s="966">
        <v>435.03360210000039</v>
      </c>
      <c r="K28" s="966">
        <v>441.99243449999983</v>
      </c>
      <c r="L28" s="966">
        <v>443.41767299999998</v>
      </c>
      <c r="M28" s="966">
        <v>432.25019439999983</v>
      </c>
      <c r="N28" s="966">
        <v>440.74369459999986</v>
      </c>
      <c r="O28" s="966">
        <v>433.9207356</v>
      </c>
      <c r="P28" s="967">
        <v>445.66772610000004</v>
      </c>
      <c r="Q28" s="968">
        <f t="shared" si="0"/>
        <v>5201.4870839999994</v>
      </c>
      <c r="R28" s="426"/>
      <c r="S28" s="426"/>
      <c r="T28" s="426"/>
      <c r="U28" s="1047"/>
      <c r="V28" s="1949"/>
      <c r="W28" s="1947" t="s">
        <v>139</v>
      </c>
      <c r="X28" s="1948" t="s">
        <v>74</v>
      </c>
      <c r="Y28" s="1933">
        <v>90.035738799999947</v>
      </c>
      <c r="Z28" s="1933">
        <v>88.053484400000016</v>
      </c>
      <c r="AA28" s="1933">
        <v>89.502247500000024</v>
      </c>
      <c r="AB28" s="1933">
        <v>81.576764400000016</v>
      </c>
      <c r="AC28" s="1933">
        <v>83.795405100000025</v>
      </c>
      <c r="AD28" s="1933">
        <v>84.474704600000038</v>
      </c>
      <c r="AE28" s="1933">
        <v>85.528074499999974</v>
      </c>
      <c r="AF28" s="1933">
        <v>79.377620699999994</v>
      </c>
      <c r="AG28" s="1933">
        <v>75.421890399999981</v>
      </c>
      <c r="AH28" s="1933">
        <v>77.926927200000009</v>
      </c>
      <c r="AI28" s="1933">
        <v>74.958825799999985</v>
      </c>
      <c r="AJ28" s="1933">
        <v>75.862792499999998</v>
      </c>
      <c r="AK28" s="1933">
        <v>986.51447589999964</v>
      </c>
      <c r="AL28" s="1942"/>
      <c r="AM28" s="1942"/>
      <c r="AN28" s="1047"/>
      <c r="AO28" s="1047"/>
      <c r="AP28" s="1047"/>
      <c r="AQ28" s="1047"/>
      <c r="AR28" s="1047"/>
      <c r="AS28" s="1047"/>
      <c r="AT28" s="1047"/>
      <c r="AU28" s="1047"/>
      <c r="AV28" s="1047"/>
      <c r="AW28" s="1047"/>
      <c r="AX28" s="1047"/>
      <c r="AY28" s="1047"/>
      <c r="AZ28" s="1047"/>
      <c r="BA28" s="1047"/>
      <c r="BB28" s="1047"/>
      <c r="BC28" s="1047"/>
    </row>
    <row r="29" spans="1:55" s="1" customFormat="1" ht="18.75" customHeight="1">
      <c r="A29" s="3"/>
      <c r="B29" s="1315">
        <v>23</v>
      </c>
      <c r="C29" s="450" t="s">
        <v>337</v>
      </c>
      <c r="D29" s="452" t="s">
        <v>74</v>
      </c>
      <c r="E29" s="966">
        <v>1.9190528</v>
      </c>
      <c r="F29" s="966">
        <v>1.350392</v>
      </c>
      <c r="G29" s="966">
        <v>1.6626571999999999</v>
      </c>
      <c r="H29" s="966">
        <v>1.6212120999999999</v>
      </c>
      <c r="I29" s="966">
        <v>1.5182837</v>
      </c>
      <c r="J29" s="966">
        <v>1.3980473</v>
      </c>
      <c r="K29" s="966">
        <v>1.5763468999999999</v>
      </c>
      <c r="L29" s="966">
        <v>1.6064871000000001</v>
      </c>
      <c r="M29" s="966">
        <v>1.5398629999999998</v>
      </c>
      <c r="N29" s="966">
        <v>1.6054217</v>
      </c>
      <c r="O29" s="966">
        <v>1.7035068</v>
      </c>
      <c r="P29" s="967">
        <v>1.6821752000000001</v>
      </c>
      <c r="Q29" s="968">
        <f t="shared" si="0"/>
        <v>19.183445800000001</v>
      </c>
      <c r="R29" s="426"/>
      <c r="S29" s="426"/>
      <c r="T29" s="426"/>
      <c r="U29" s="1047"/>
      <c r="V29" s="1949"/>
      <c r="W29" s="1947" t="s">
        <v>268</v>
      </c>
      <c r="X29" s="1948" t="s">
        <v>74</v>
      </c>
      <c r="Y29" s="1933">
        <v>29.646906000000008</v>
      </c>
      <c r="Z29" s="1933">
        <v>30.246716899999999</v>
      </c>
      <c r="AA29" s="1933">
        <v>33.851205999999991</v>
      </c>
      <c r="AB29" s="1933">
        <v>30.0526138</v>
      </c>
      <c r="AC29" s="1933">
        <v>33.661236599999995</v>
      </c>
      <c r="AD29" s="1933">
        <v>31.706504100000011</v>
      </c>
      <c r="AE29" s="1933">
        <v>33.592222600000007</v>
      </c>
      <c r="AF29" s="1933">
        <v>35.786901799999995</v>
      </c>
      <c r="AG29" s="1933">
        <v>35.079867100000001</v>
      </c>
      <c r="AH29" s="1933">
        <v>36.230502100000002</v>
      </c>
      <c r="AI29" s="1933">
        <v>36.480248899999992</v>
      </c>
      <c r="AJ29" s="1933">
        <v>39.10224199999999</v>
      </c>
      <c r="AK29" s="1933">
        <v>405.43716789999985</v>
      </c>
      <c r="AL29" s="1942"/>
      <c r="AM29" s="1942"/>
      <c r="AN29" s="1047"/>
      <c r="AO29" s="1047"/>
      <c r="AP29" s="1047"/>
      <c r="AQ29" s="1047"/>
      <c r="AR29" s="1047"/>
      <c r="AS29" s="1047"/>
      <c r="AT29" s="1047"/>
      <c r="AU29" s="1047"/>
      <c r="AV29" s="1047"/>
      <c r="AW29" s="1047"/>
      <c r="AX29" s="1047"/>
      <c r="AY29" s="1047"/>
      <c r="AZ29" s="1047"/>
      <c r="BA29" s="1047"/>
      <c r="BB29" s="1047"/>
      <c r="BC29" s="1047"/>
    </row>
    <row r="30" spans="1:55" s="1" customFormat="1" ht="18.75" customHeight="1">
      <c r="A30" s="3"/>
      <c r="B30" s="1315">
        <v>24</v>
      </c>
      <c r="C30" s="450" t="s">
        <v>297</v>
      </c>
      <c r="D30" s="452" t="s">
        <v>74</v>
      </c>
      <c r="E30" s="966">
        <v>30.341934300000002</v>
      </c>
      <c r="F30" s="966">
        <v>27.395945900000001</v>
      </c>
      <c r="G30" s="966">
        <v>24.701790399999997</v>
      </c>
      <c r="H30" s="966">
        <v>25.248055099999998</v>
      </c>
      <c r="I30" s="966">
        <v>33.259877299999992</v>
      </c>
      <c r="J30" s="966">
        <v>31.394898400000002</v>
      </c>
      <c r="K30" s="966">
        <v>32.815837399999992</v>
      </c>
      <c r="L30" s="966">
        <v>31.4136317</v>
      </c>
      <c r="M30" s="966">
        <v>29.726752100000002</v>
      </c>
      <c r="N30" s="966">
        <v>27.366356</v>
      </c>
      <c r="O30" s="966">
        <v>33.315965000000006</v>
      </c>
      <c r="P30" s="967">
        <v>30.4404185</v>
      </c>
      <c r="Q30" s="968">
        <f t="shared" si="0"/>
        <v>357.42146210000004</v>
      </c>
      <c r="R30" s="426"/>
      <c r="S30" s="426"/>
      <c r="T30" s="426"/>
      <c r="U30" s="1047"/>
      <c r="V30" s="1949"/>
      <c r="W30" s="1947" t="s">
        <v>242</v>
      </c>
      <c r="X30" s="1948" t="s">
        <v>74</v>
      </c>
      <c r="Y30" s="1933">
        <v>3.3280099999999999</v>
      </c>
      <c r="Z30" s="1933">
        <v>1.372657</v>
      </c>
      <c r="AA30" s="1933">
        <v>1.6170359999999999</v>
      </c>
      <c r="AB30" s="1933">
        <v>1.9903789999999999</v>
      </c>
      <c r="AC30" s="1933">
        <v>2.0189140000000001</v>
      </c>
      <c r="AD30" s="1933">
        <v>2.166188</v>
      </c>
      <c r="AE30" s="1933">
        <v>2.3073450000000002</v>
      </c>
      <c r="AF30" s="1933">
        <v>2.1481089999999998</v>
      </c>
      <c r="AG30" s="1933">
        <v>2.026745</v>
      </c>
      <c r="AH30" s="1933">
        <v>1.6631880000000001</v>
      </c>
      <c r="AI30" s="1933">
        <v>0.144093</v>
      </c>
      <c r="AJ30" s="1932"/>
      <c r="AK30" s="1933">
        <v>20.782664</v>
      </c>
      <c r="AL30" s="1942"/>
      <c r="AM30" s="1942"/>
      <c r="AN30" s="1047"/>
      <c r="AO30" s="1047"/>
      <c r="AP30" s="1047"/>
      <c r="AQ30" s="1047"/>
      <c r="AR30" s="1047"/>
      <c r="AS30" s="1047"/>
      <c r="AT30" s="1047"/>
      <c r="AU30" s="1047"/>
      <c r="AV30" s="1047"/>
      <c r="AW30" s="1047"/>
      <c r="AX30" s="1047"/>
      <c r="AY30" s="1047"/>
      <c r="AZ30" s="1047"/>
      <c r="BA30" s="1047"/>
      <c r="BB30" s="1047"/>
      <c r="BC30" s="1047"/>
    </row>
    <row r="31" spans="1:55" s="1" customFormat="1" ht="18.75" customHeight="1">
      <c r="A31" s="3"/>
      <c r="B31" s="1315">
        <v>25</v>
      </c>
      <c r="C31" s="450" t="s">
        <v>241</v>
      </c>
      <c r="D31" s="452" t="s">
        <v>74</v>
      </c>
      <c r="E31" s="966">
        <v>9.174287099999999</v>
      </c>
      <c r="F31" s="966">
        <v>7.9099302999999992</v>
      </c>
      <c r="G31" s="966">
        <v>9.0210489999999997</v>
      </c>
      <c r="H31" s="966">
        <v>8.5031052000000003</v>
      </c>
      <c r="I31" s="966">
        <v>11.7008905</v>
      </c>
      <c r="J31" s="966">
        <v>10.301998599999999</v>
      </c>
      <c r="K31" s="966">
        <v>10.079431100000001</v>
      </c>
      <c r="L31" s="966">
        <v>9.8965016000000006</v>
      </c>
      <c r="M31" s="966">
        <v>7.9119094000000008</v>
      </c>
      <c r="N31" s="966">
        <v>7.2843844000000013</v>
      </c>
      <c r="O31" s="966">
        <v>8.0638118999999993</v>
      </c>
      <c r="P31" s="967">
        <v>7.2156686000000008</v>
      </c>
      <c r="Q31" s="968">
        <f t="shared" si="0"/>
        <v>107.0629677</v>
      </c>
      <c r="R31" s="426"/>
      <c r="S31" s="426"/>
      <c r="T31" s="426"/>
      <c r="U31" s="1047"/>
      <c r="V31" s="1942"/>
      <c r="W31" s="1948" t="s">
        <v>48</v>
      </c>
      <c r="X31" s="1948" t="s">
        <v>74</v>
      </c>
      <c r="Y31" s="1933">
        <v>2256.432244299996</v>
      </c>
      <c r="Z31" s="1933">
        <v>2105.3604214999978</v>
      </c>
      <c r="AA31" s="1933">
        <v>2276.6648914000007</v>
      </c>
      <c r="AB31" s="1933">
        <v>2153.0375784000003</v>
      </c>
      <c r="AC31" s="1933">
        <v>2291.7800934000047</v>
      </c>
      <c r="AD31" s="1933">
        <v>2312.365295499997</v>
      </c>
      <c r="AE31" s="1933">
        <v>2374.2083228000024</v>
      </c>
      <c r="AF31" s="1933">
        <v>2362.0744522000018</v>
      </c>
      <c r="AG31" s="1933">
        <v>2357.7748395000008</v>
      </c>
      <c r="AH31" s="1933">
        <v>2422.2362950999996</v>
      </c>
      <c r="AI31" s="1933">
        <v>2401.125654099998</v>
      </c>
      <c r="AJ31" s="1933">
        <v>2466.4112922000004</v>
      </c>
      <c r="AK31" s="1933">
        <v>27779.471380399937</v>
      </c>
      <c r="AL31" s="1942"/>
      <c r="AM31" s="1942"/>
      <c r="AN31" s="1047"/>
      <c r="AO31" s="1047"/>
      <c r="AP31" s="1047"/>
      <c r="AQ31" s="1047"/>
      <c r="AR31" s="1047"/>
      <c r="AS31" s="1047"/>
      <c r="AT31" s="1047"/>
      <c r="AU31" s="1047"/>
      <c r="AV31" s="1047"/>
      <c r="AW31" s="1047"/>
      <c r="AX31" s="1047"/>
      <c r="AY31" s="1047"/>
      <c r="AZ31" s="1047"/>
      <c r="BA31" s="1047"/>
      <c r="BB31" s="1047"/>
      <c r="BC31" s="1047"/>
    </row>
    <row r="32" spans="1:55" s="1" customFormat="1" ht="18.75" customHeight="1">
      <c r="A32" s="3"/>
      <c r="B32" s="1315">
        <v>26</v>
      </c>
      <c r="C32" s="450" t="s">
        <v>54</v>
      </c>
      <c r="D32" s="452" t="s">
        <v>74</v>
      </c>
      <c r="E32" s="966">
        <v>27.777065</v>
      </c>
      <c r="F32" s="966">
        <v>31.033540000000002</v>
      </c>
      <c r="G32" s="966">
        <v>39.031739999999999</v>
      </c>
      <c r="H32" s="966">
        <v>37.981477999999996</v>
      </c>
      <c r="I32" s="966">
        <v>38.736874</v>
      </c>
      <c r="J32" s="470">
        <v>40.067073999999998</v>
      </c>
      <c r="K32" s="966">
        <v>41.241072000000003</v>
      </c>
      <c r="L32" s="966">
        <v>43.368251000000001</v>
      </c>
      <c r="M32" s="966">
        <v>39.583888999999999</v>
      </c>
      <c r="N32" s="966">
        <v>41.360378999999995</v>
      </c>
      <c r="O32" s="966">
        <v>42.035738999999992</v>
      </c>
      <c r="P32" s="967">
        <v>39.782533999999998</v>
      </c>
      <c r="Q32" s="968">
        <f>SUM(E32:P32)</f>
        <v>461.99963500000001</v>
      </c>
      <c r="R32" s="426"/>
      <c r="S32" s="426"/>
      <c r="T32" s="426"/>
      <c r="U32" s="1047"/>
      <c r="V32" s="1950" t="s">
        <v>258</v>
      </c>
      <c r="W32" s="1947" t="s">
        <v>234</v>
      </c>
      <c r="X32" s="1948" t="s">
        <v>74</v>
      </c>
      <c r="Y32" s="1933">
        <v>37.395178700000045</v>
      </c>
      <c r="Z32" s="1933">
        <v>33.447833900000006</v>
      </c>
      <c r="AA32" s="1933">
        <v>37.431815100000001</v>
      </c>
      <c r="AB32" s="1933">
        <v>32.517828200000011</v>
      </c>
      <c r="AC32" s="1933">
        <v>32.438367999999997</v>
      </c>
      <c r="AD32" s="1933">
        <v>28.451466400000008</v>
      </c>
      <c r="AE32" s="1933">
        <v>27.062055199999993</v>
      </c>
      <c r="AF32" s="1933">
        <v>29.101935699999999</v>
      </c>
      <c r="AG32" s="1933">
        <v>31.85609860000001</v>
      </c>
      <c r="AH32" s="1933">
        <v>35.223009400000002</v>
      </c>
      <c r="AI32" s="1933">
        <v>37.359133100000008</v>
      </c>
      <c r="AJ32" s="1933">
        <v>39.411757199999997</v>
      </c>
      <c r="AK32" s="1933">
        <v>401.69647949999995</v>
      </c>
      <c r="AL32" s="1942"/>
      <c r="AM32" s="1942"/>
      <c r="AN32" s="1047"/>
      <c r="AO32" s="1047"/>
      <c r="AP32" s="1047"/>
      <c r="AQ32" s="1047"/>
      <c r="AR32" s="1047"/>
      <c r="AS32" s="1047"/>
      <c r="AT32" s="1047"/>
      <c r="AU32" s="1047"/>
      <c r="AV32" s="1047"/>
      <c r="AW32" s="1047"/>
      <c r="AX32" s="1047"/>
      <c r="AY32" s="1047"/>
      <c r="AZ32" s="1047"/>
      <c r="BA32" s="1047"/>
      <c r="BB32" s="1047"/>
      <c r="BC32" s="1047"/>
    </row>
    <row r="33" spans="1:55" s="1" customFormat="1" ht="18.75" customHeight="1">
      <c r="A33" s="3"/>
      <c r="B33" s="1315">
        <v>27</v>
      </c>
      <c r="C33" s="450" t="s">
        <v>139</v>
      </c>
      <c r="D33" s="452" t="s">
        <v>74</v>
      </c>
      <c r="E33" s="966">
        <v>90.035738799999947</v>
      </c>
      <c r="F33" s="966">
        <v>88.053484400000016</v>
      </c>
      <c r="G33" s="966">
        <v>89.502247500000024</v>
      </c>
      <c r="H33" s="966">
        <v>81.576764400000016</v>
      </c>
      <c r="I33" s="966">
        <v>83.795405100000025</v>
      </c>
      <c r="J33" s="470">
        <v>84.474704600000038</v>
      </c>
      <c r="K33" s="966">
        <v>85.528074499999974</v>
      </c>
      <c r="L33" s="966">
        <v>79.377620699999994</v>
      </c>
      <c r="M33" s="966">
        <v>75.421890399999981</v>
      </c>
      <c r="N33" s="966">
        <v>77.926927200000009</v>
      </c>
      <c r="O33" s="966">
        <v>74.958825799999985</v>
      </c>
      <c r="P33" s="967">
        <v>75.862792499999998</v>
      </c>
      <c r="Q33" s="968">
        <f t="shared" ref="Q33:Q35" si="1">SUM(E33:P33)</f>
        <v>986.51447589999998</v>
      </c>
      <c r="R33" s="426"/>
      <c r="S33" s="426"/>
      <c r="T33" s="426"/>
      <c r="U33" s="1047"/>
      <c r="V33" s="1949"/>
      <c r="W33" s="1947" t="s">
        <v>259</v>
      </c>
      <c r="X33" s="1948" t="s">
        <v>74</v>
      </c>
      <c r="Y33" s="1933">
        <v>0.27709900000000004</v>
      </c>
      <c r="Z33" s="1933">
        <v>0.24600990000000003</v>
      </c>
      <c r="AA33" s="1933">
        <v>0.25263449999999993</v>
      </c>
      <c r="AB33" s="1933">
        <v>0.26945330000000001</v>
      </c>
      <c r="AC33" s="1933">
        <v>0.27201149999999996</v>
      </c>
      <c r="AD33" s="1933">
        <v>0.28603840000000008</v>
      </c>
      <c r="AE33" s="1933">
        <v>0.2755744</v>
      </c>
      <c r="AF33" s="1933">
        <v>0.31236190000000003</v>
      </c>
      <c r="AG33" s="1933">
        <v>0.30598510000000001</v>
      </c>
      <c r="AH33" s="1933">
        <v>0.30366090000000001</v>
      </c>
      <c r="AI33" s="1933">
        <v>0.32275329999999985</v>
      </c>
      <c r="AJ33" s="1933">
        <v>0.29057830000000007</v>
      </c>
      <c r="AK33" s="1933">
        <v>3.4141605000000008</v>
      </c>
      <c r="AL33" s="1942"/>
      <c r="AM33" s="1942"/>
      <c r="AN33" s="1047"/>
      <c r="AO33" s="1047"/>
      <c r="AP33" s="1047"/>
      <c r="AQ33" s="1047"/>
      <c r="AR33" s="1047"/>
      <c r="AS33" s="1047"/>
      <c r="AT33" s="1047"/>
      <c r="AU33" s="1047"/>
      <c r="AV33" s="1047"/>
      <c r="AW33" s="1047"/>
      <c r="AX33" s="1047"/>
      <c r="AY33" s="1047"/>
      <c r="AZ33" s="1047"/>
      <c r="BA33" s="1047"/>
      <c r="BB33" s="1047"/>
      <c r="BC33" s="1047"/>
    </row>
    <row r="34" spans="1:55" s="1" customFormat="1" ht="18.75" customHeight="1">
      <c r="A34" s="3"/>
      <c r="B34" s="1315">
        <v>28</v>
      </c>
      <c r="C34" s="450" t="s">
        <v>268</v>
      </c>
      <c r="D34" s="452" t="s">
        <v>74</v>
      </c>
      <c r="E34" s="966">
        <v>29.646906000000008</v>
      </c>
      <c r="F34" s="966">
        <v>30.246716899999999</v>
      </c>
      <c r="G34" s="966">
        <v>33.851205999999991</v>
      </c>
      <c r="H34" s="966">
        <v>30.0526138</v>
      </c>
      <c r="I34" s="966">
        <v>33.661236599999995</v>
      </c>
      <c r="J34" s="470">
        <v>31.706504100000011</v>
      </c>
      <c r="K34" s="966">
        <v>33.592222600000007</v>
      </c>
      <c r="L34" s="966">
        <v>35.786901799999995</v>
      </c>
      <c r="M34" s="966">
        <v>35.079867100000001</v>
      </c>
      <c r="N34" s="966">
        <v>36.230502100000002</v>
      </c>
      <c r="O34" s="966">
        <v>36.480248899999992</v>
      </c>
      <c r="P34" s="967">
        <v>39.10224199999999</v>
      </c>
      <c r="Q34" s="968">
        <f t="shared" si="1"/>
        <v>405.43716790000002</v>
      </c>
      <c r="R34" s="427"/>
      <c r="S34" s="427"/>
      <c r="T34" s="427"/>
      <c r="U34" s="1047"/>
      <c r="V34" s="1949"/>
      <c r="W34" s="1947" t="s">
        <v>174</v>
      </c>
      <c r="X34" s="1948" t="s">
        <v>74</v>
      </c>
      <c r="Y34" s="1933">
        <v>73.795525500000011</v>
      </c>
      <c r="Z34" s="1933">
        <v>68.119927000000146</v>
      </c>
      <c r="AA34" s="1933">
        <v>73.621093399999936</v>
      </c>
      <c r="AB34" s="1933">
        <v>67.350688100000056</v>
      </c>
      <c r="AC34" s="1933">
        <v>69.996311700000149</v>
      </c>
      <c r="AD34" s="1933">
        <v>62.793708299999999</v>
      </c>
      <c r="AE34" s="1933">
        <v>63.140742799999963</v>
      </c>
      <c r="AF34" s="1933">
        <v>65.640319600000126</v>
      </c>
      <c r="AG34" s="1933">
        <v>65.461263199999919</v>
      </c>
      <c r="AH34" s="1933">
        <v>70.059977599999911</v>
      </c>
      <c r="AI34" s="1933">
        <v>73.598797899999809</v>
      </c>
      <c r="AJ34" s="1933">
        <v>78.454874000000203</v>
      </c>
      <c r="AK34" s="1933">
        <v>832.03322910000372</v>
      </c>
      <c r="AL34" s="1942"/>
      <c r="AM34" s="1942"/>
      <c r="AN34" s="1047"/>
      <c r="AO34" s="1047"/>
      <c r="AP34" s="1047"/>
      <c r="AQ34" s="1047"/>
      <c r="AR34" s="1047"/>
      <c r="AS34" s="1047"/>
      <c r="AT34" s="1047"/>
      <c r="AU34" s="1047"/>
      <c r="AV34" s="1047"/>
      <c r="AW34" s="1047"/>
      <c r="AX34" s="1047"/>
      <c r="AY34" s="1047"/>
      <c r="AZ34" s="1047"/>
      <c r="BA34" s="1047"/>
      <c r="BB34" s="1047"/>
      <c r="BC34" s="1047"/>
    </row>
    <row r="35" spans="1:55" s="1" customFormat="1" ht="18.75" customHeight="1">
      <c r="A35" s="3"/>
      <c r="B35" s="1315">
        <v>29</v>
      </c>
      <c r="C35" s="450" t="s">
        <v>242</v>
      </c>
      <c r="D35" s="452" t="s">
        <v>74</v>
      </c>
      <c r="E35" s="966">
        <v>3.3280099999999999</v>
      </c>
      <c r="F35" s="966">
        <v>1.372657</v>
      </c>
      <c r="G35" s="966">
        <v>1.6170359999999999</v>
      </c>
      <c r="H35" s="966">
        <v>1.9903789999999999</v>
      </c>
      <c r="I35" s="966">
        <v>2.0189140000000001</v>
      </c>
      <c r="J35" s="470">
        <v>2.166188</v>
      </c>
      <c r="K35" s="966">
        <v>2.3073450000000002</v>
      </c>
      <c r="L35" s="966">
        <v>2.1481089999999998</v>
      </c>
      <c r="M35" s="966">
        <v>2.026745</v>
      </c>
      <c r="N35" s="966">
        <v>1.6631880000000001</v>
      </c>
      <c r="O35" s="966">
        <v>0.144093</v>
      </c>
      <c r="P35" s="967">
        <v>0</v>
      </c>
      <c r="Q35" s="968">
        <f t="shared" si="1"/>
        <v>20.782664000000004</v>
      </c>
      <c r="R35" s="426"/>
      <c r="S35" s="426"/>
      <c r="T35" s="426"/>
      <c r="U35" s="1047"/>
      <c r="V35" s="1949"/>
      <c r="W35" s="1948" t="s">
        <v>4</v>
      </c>
      <c r="X35" s="1948" t="s">
        <v>275</v>
      </c>
      <c r="Y35" s="1933">
        <v>32.352330700000017</v>
      </c>
      <c r="Z35" s="1933">
        <v>29.367356199999996</v>
      </c>
      <c r="AA35" s="1933">
        <v>30.886487100000011</v>
      </c>
      <c r="AB35" s="1933">
        <v>30.096561400000102</v>
      </c>
      <c r="AC35" s="1933">
        <v>30.826984500000002</v>
      </c>
      <c r="AD35" s="1933">
        <v>29.785309300000023</v>
      </c>
      <c r="AE35" s="1933">
        <v>31.425688999999991</v>
      </c>
      <c r="AF35" s="1933">
        <v>31.301387100000003</v>
      </c>
      <c r="AG35" s="1933">
        <v>32.820497200000069</v>
      </c>
      <c r="AH35" s="1933">
        <v>33.429323899999979</v>
      </c>
      <c r="AI35" s="1933">
        <v>31.94699180000006</v>
      </c>
      <c r="AJ35" s="1933">
        <v>32.601398799999991</v>
      </c>
      <c r="AK35" s="1933">
        <v>376.84031699999775</v>
      </c>
      <c r="AL35" s="1942"/>
      <c r="AM35" s="1942"/>
      <c r="AN35" s="1047"/>
      <c r="AO35" s="1047"/>
      <c r="AP35" s="1047"/>
      <c r="AQ35" s="1047"/>
      <c r="AR35" s="1047"/>
      <c r="AS35" s="1047"/>
      <c r="AT35" s="1047"/>
      <c r="AU35" s="1047"/>
      <c r="AV35" s="1047"/>
      <c r="AW35" s="1047"/>
      <c r="AX35" s="1047"/>
      <c r="AY35" s="1047"/>
      <c r="AZ35" s="1047"/>
      <c r="BA35" s="1047"/>
      <c r="BB35" s="1047"/>
      <c r="BC35" s="1047"/>
    </row>
    <row r="36" spans="1:55" s="1" customFormat="1" ht="18.75" customHeight="1">
      <c r="A36" s="3"/>
      <c r="B36" s="453"/>
      <c r="C36" s="450"/>
      <c r="D36" s="454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6"/>
      <c r="Q36" s="969"/>
      <c r="R36" s="426"/>
      <c r="S36" s="426"/>
      <c r="T36" s="426"/>
      <c r="U36" s="1047"/>
      <c r="V36" s="1949"/>
      <c r="W36" s="1948" t="s">
        <v>4</v>
      </c>
      <c r="X36" s="1948" t="s">
        <v>74</v>
      </c>
      <c r="Y36" s="1933">
        <v>47.741937999999855</v>
      </c>
      <c r="Z36" s="1933">
        <v>43.726217899999988</v>
      </c>
      <c r="AA36" s="1933">
        <v>44.409261400000098</v>
      </c>
      <c r="AB36" s="1933">
        <v>44.72483379999975</v>
      </c>
      <c r="AC36" s="1933">
        <v>45.570655299999899</v>
      </c>
      <c r="AD36" s="1933">
        <v>44.805284100000023</v>
      </c>
      <c r="AE36" s="1933">
        <v>46.883948400000008</v>
      </c>
      <c r="AF36" s="1933">
        <v>49.030239499999922</v>
      </c>
      <c r="AG36" s="1933">
        <v>49.05963160000006</v>
      </c>
      <c r="AH36" s="1933">
        <v>49.405179500000045</v>
      </c>
      <c r="AI36" s="1933">
        <v>48.971678999999938</v>
      </c>
      <c r="AJ36" s="1933">
        <v>48.916528000000298</v>
      </c>
      <c r="AK36" s="1933">
        <v>563.24539649999724</v>
      </c>
      <c r="AL36" s="1942"/>
      <c r="AM36" s="1942"/>
      <c r="AN36" s="1047"/>
      <c r="AO36" s="1047"/>
      <c r="AP36" s="1047"/>
      <c r="AQ36" s="1047"/>
      <c r="AR36" s="1047"/>
      <c r="AS36" s="1047"/>
      <c r="AT36" s="1047"/>
      <c r="AU36" s="1047"/>
      <c r="AV36" s="1047"/>
      <c r="AW36" s="1047"/>
      <c r="AX36" s="1047"/>
      <c r="AY36" s="1047"/>
      <c r="AZ36" s="1047"/>
      <c r="BA36" s="1047"/>
      <c r="BB36" s="1047"/>
      <c r="BC36" s="1047"/>
    </row>
    <row r="37" spans="1:55" s="1" customFormat="1" ht="18.75" customHeight="1">
      <c r="A37" s="3"/>
      <c r="B37" s="1754" t="s">
        <v>149</v>
      </c>
      <c r="C37" s="1755"/>
      <c r="D37" s="433" t="s">
        <v>74</v>
      </c>
      <c r="E37" s="970">
        <f>SUMIF($D$7:$D$36,$D$37,E$7:E$36)</f>
        <v>2256.4322443000001</v>
      </c>
      <c r="F37" s="970">
        <f t="shared" ref="F37:P37" si="2">SUMIF($D$7:$D$36,$D$7,F$7:F$36)</f>
        <v>2105.3604215</v>
      </c>
      <c r="G37" s="970">
        <f t="shared" si="2"/>
        <v>2276.6648913999993</v>
      </c>
      <c r="H37" s="970">
        <f t="shared" si="2"/>
        <v>2153.0375783999998</v>
      </c>
      <c r="I37" s="970">
        <f t="shared" si="2"/>
        <v>2291.7800934000002</v>
      </c>
      <c r="J37" s="970">
        <f t="shared" si="2"/>
        <v>2312.3652955000007</v>
      </c>
      <c r="K37" s="970">
        <f t="shared" si="2"/>
        <v>2374.2083227999997</v>
      </c>
      <c r="L37" s="970">
        <f t="shared" si="2"/>
        <v>2362.0744522</v>
      </c>
      <c r="M37" s="970">
        <f t="shared" si="2"/>
        <v>2357.774839499999</v>
      </c>
      <c r="N37" s="970">
        <f t="shared" si="2"/>
        <v>2422.2362951000005</v>
      </c>
      <c r="O37" s="970">
        <f t="shared" si="2"/>
        <v>2401.1256540999998</v>
      </c>
      <c r="P37" s="971">
        <f t="shared" si="2"/>
        <v>2466.4112921999995</v>
      </c>
      <c r="Q37" s="972">
        <f>SUM(E37:P37)</f>
        <v>27779.471380399995</v>
      </c>
      <c r="R37" s="3"/>
      <c r="S37" s="3"/>
      <c r="T37" s="3"/>
      <c r="U37" s="1047"/>
      <c r="V37" s="1949"/>
      <c r="W37" s="1947" t="s">
        <v>6</v>
      </c>
      <c r="X37" s="1948" t="s">
        <v>74</v>
      </c>
      <c r="Y37" s="1933">
        <v>0.27427009999999996</v>
      </c>
      <c r="Z37" s="1933">
        <v>0.26947910000000003</v>
      </c>
      <c r="AA37" s="1933">
        <v>0.32351450000000004</v>
      </c>
      <c r="AB37" s="1933">
        <v>0.30336390000000002</v>
      </c>
      <c r="AC37" s="1933">
        <v>0.32459469999999996</v>
      </c>
      <c r="AD37" s="1933">
        <v>0.31133280000000002</v>
      </c>
      <c r="AE37" s="1933">
        <v>0.30514589999999997</v>
      </c>
      <c r="AF37" s="1933">
        <v>0.36029149999999999</v>
      </c>
      <c r="AG37" s="1933">
        <v>0.33385700000000001</v>
      </c>
      <c r="AH37" s="1933">
        <v>0.32725029999999999</v>
      </c>
      <c r="AI37" s="1933">
        <v>0.3522593</v>
      </c>
      <c r="AJ37" s="1933">
        <v>0.32985920000000002</v>
      </c>
      <c r="AK37" s="1933">
        <v>3.8152183000000019</v>
      </c>
      <c r="AL37" s="1942"/>
      <c r="AM37" s="1942"/>
      <c r="AN37" s="1047"/>
      <c r="AO37" s="1047"/>
      <c r="AP37" s="1047"/>
      <c r="AQ37" s="1047"/>
      <c r="AR37" s="1047"/>
      <c r="AS37" s="1047"/>
      <c r="AT37" s="1047"/>
      <c r="AU37" s="1047"/>
      <c r="AV37" s="1047"/>
      <c r="AW37" s="1047"/>
      <c r="AX37" s="1047"/>
      <c r="AY37" s="1047"/>
      <c r="AZ37" s="1047"/>
      <c r="BA37" s="1047"/>
      <c r="BB37" s="1047"/>
      <c r="BC37" s="1047"/>
    </row>
    <row r="38" spans="1:55" s="1" customFormat="1" ht="18.75" customHeight="1">
      <c r="A38" s="3"/>
      <c r="B38" s="1756"/>
      <c r="C38" s="1757"/>
      <c r="D38" s="433" t="s">
        <v>275</v>
      </c>
      <c r="E38" s="970">
        <f t="shared" ref="E38:P38" si="3">SUMIF($D$7:$D$36,$D$38,E$7:E$36)</f>
        <v>0</v>
      </c>
      <c r="F38" s="970">
        <f t="shared" si="3"/>
        <v>0</v>
      </c>
      <c r="G38" s="970">
        <f t="shared" si="3"/>
        <v>0</v>
      </c>
      <c r="H38" s="970">
        <f t="shared" si="3"/>
        <v>0</v>
      </c>
      <c r="I38" s="970">
        <f t="shared" si="3"/>
        <v>0</v>
      </c>
      <c r="J38" s="970">
        <f t="shared" si="3"/>
        <v>0</v>
      </c>
      <c r="K38" s="970">
        <f t="shared" si="3"/>
        <v>0</v>
      </c>
      <c r="L38" s="970">
        <f t="shared" si="3"/>
        <v>0</v>
      </c>
      <c r="M38" s="970">
        <f t="shared" si="3"/>
        <v>0</v>
      </c>
      <c r="N38" s="970">
        <f t="shared" si="3"/>
        <v>0</v>
      </c>
      <c r="O38" s="970">
        <f t="shared" si="3"/>
        <v>0</v>
      </c>
      <c r="P38" s="971">
        <f t="shared" si="3"/>
        <v>0</v>
      </c>
      <c r="Q38" s="973">
        <f>SUM(E38:P38)</f>
        <v>0</v>
      </c>
      <c r="R38" s="3"/>
      <c r="S38" s="3"/>
      <c r="T38" s="3"/>
      <c r="U38" s="1047"/>
      <c r="V38" s="1949"/>
      <c r="W38" s="1948" t="s">
        <v>8</v>
      </c>
      <c r="X38" s="1948" t="s">
        <v>275</v>
      </c>
      <c r="Y38" s="1933">
        <v>9.7939999999999989E-3</v>
      </c>
      <c r="Z38" s="1933">
        <v>1.0451999999999999E-2</v>
      </c>
      <c r="AA38" s="1933">
        <v>9.2069999999999999E-3</v>
      </c>
      <c r="AB38" s="1933">
        <v>1.0648000000000001E-2</v>
      </c>
      <c r="AC38" s="1933">
        <v>1.0516999999999999E-2</v>
      </c>
      <c r="AD38" s="1933">
        <v>1.0805E-2</v>
      </c>
      <c r="AE38" s="1933">
        <v>1.0675E-2</v>
      </c>
      <c r="AF38" s="1933">
        <v>1.2211000000000001E-2</v>
      </c>
      <c r="AG38" s="1933">
        <v>1.1318000000000002E-2</v>
      </c>
      <c r="AH38" s="1933">
        <v>1.1428000000000002E-2</v>
      </c>
      <c r="AI38" s="1933">
        <v>1.2070000000000001E-2</v>
      </c>
      <c r="AJ38" s="1933">
        <v>1.1971999999999998E-2</v>
      </c>
      <c r="AK38" s="1933">
        <v>0.13109700000000007</v>
      </c>
      <c r="AL38" s="1942"/>
      <c r="AM38" s="1942"/>
      <c r="AN38" s="1047"/>
      <c r="AO38" s="1047"/>
      <c r="AP38" s="1047"/>
      <c r="AQ38" s="1047"/>
      <c r="AR38" s="1047"/>
      <c r="AS38" s="1047"/>
      <c r="AT38" s="1047"/>
      <c r="AU38" s="1047"/>
      <c r="AV38" s="1047"/>
      <c r="AW38" s="1047"/>
      <c r="AX38" s="1047"/>
      <c r="AY38" s="1047"/>
      <c r="AZ38" s="1047"/>
      <c r="BA38" s="1047"/>
      <c r="BB38" s="1047"/>
      <c r="BC38" s="1047"/>
    </row>
    <row r="39" spans="1:55" s="1" customFormat="1" ht="18.75" customHeight="1" thickBot="1">
      <c r="A39" s="3"/>
      <c r="B39" s="1257" t="s">
        <v>150</v>
      </c>
      <c r="C39" s="1258"/>
      <c r="D39" s="475"/>
      <c r="E39" s="974">
        <f t="shared" ref="E39:P39" si="4">SUM(E37:E38)</f>
        <v>2256.4322443000001</v>
      </c>
      <c r="F39" s="974">
        <f t="shared" si="4"/>
        <v>2105.3604215</v>
      </c>
      <c r="G39" s="974">
        <f t="shared" si="4"/>
        <v>2276.6648913999993</v>
      </c>
      <c r="H39" s="974">
        <f t="shared" si="4"/>
        <v>2153.0375783999998</v>
      </c>
      <c r="I39" s="974">
        <f t="shared" si="4"/>
        <v>2291.7800934000002</v>
      </c>
      <c r="J39" s="974">
        <f t="shared" si="4"/>
        <v>2312.3652955000007</v>
      </c>
      <c r="K39" s="974">
        <f t="shared" si="4"/>
        <v>2374.2083227999997</v>
      </c>
      <c r="L39" s="974">
        <f t="shared" si="4"/>
        <v>2362.0744522</v>
      </c>
      <c r="M39" s="974">
        <f t="shared" si="4"/>
        <v>2357.774839499999</v>
      </c>
      <c r="N39" s="974">
        <f t="shared" si="4"/>
        <v>2422.2362951000005</v>
      </c>
      <c r="O39" s="974">
        <f t="shared" si="4"/>
        <v>2401.1256540999998</v>
      </c>
      <c r="P39" s="974">
        <f t="shared" si="4"/>
        <v>2466.4112921999995</v>
      </c>
      <c r="Q39" s="975">
        <f>SUM(E39:P39)</f>
        <v>27779.471380399995</v>
      </c>
      <c r="R39" s="3"/>
      <c r="S39" s="3"/>
      <c r="T39" s="3"/>
      <c r="U39" s="1047"/>
      <c r="V39" s="1949"/>
      <c r="W39" s="1948" t="s">
        <v>8</v>
      </c>
      <c r="X39" s="1948" t="s">
        <v>74</v>
      </c>
      <c r="Y39" s="1933">
        <v>28.547703999999911</v>
      </c>
      <c r="Z39" s="1933">
        <v>29.341677799999964</v>
      </c>
      <c r="AA39" s="1933">
        <v>26.465233399999878</v>
      </c>
      <c r="AB39" s="1933">
        <v>29.197621899999952</v>
      </c>
      <c r="AC39" s="1933">
        <v>28.861177499999954</v>
      </c>
      <c r="AD39" s="1933">
        <v>30.361857499999886</v>
      </c>
      <c r="AE39" s="1933">
        <v>30.036728299999996</v>
      </c>
      <c r="AF39" s="1933">
        <v>30.020060699999899</v>
      </c>
      <c r="AG39" s="1933">
        <v>30.022469599999969</v>
      </c>
      <c r="AH39" s="1933">
        <v>29.266097300000077</v>
      </c>
      <c r="AI39" s="1933">
        <v>29.433875399999895</v>
      </c>
      <c r="AJ39" s="1933">
        <v>28.866083200000109</v>
      </c>
      <c r="AK39" s="1933">
        <v>350.42058659999935</v>
      </c>
      <c r="AL39" s="1942"/>
      <c r="AM39" s="1942"/>
      <c r="AN39" s="1047"/>
      <c r="AO39" s="1047"/>
      <c r="AP39" s="1047"/>
      <c r="AQ39" s="1047"/>
      <c r="AR39" s="1047"/>
      <c r="AS39" s="1047"/>
      <c r="AT39" s="1047"/>
      <c r="AU39" s="1047"/>
      <c r="AV39" s="1047"/>
      <c r="AW39" s="1047"/>
      <c r="AX39" s="1047"/>
      <c r="AY39" s="1047"/>
      <c r="AZ39" s="1047"/>
      <c r="BA39" s="1047"/>
      <c r="BB39" s="1047"/>
      <c r="BC39" s="1047"/>
    </row>
    <row r="40" spans="1:55" s="1" customFormat="1" ht="18.75" customHeight="1">
      <c r="A40" s="3"/>
      <c r="B40" s="434"/>
      <c r="C40" s="457"/>
      <c r="D40" s="434"/>
      <c r="E40" s="458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3"/>
      <c r="S40" s="3"/>
      <c r="T40" s="3"/>
      <c r="U40" s="1047"/>
      <c r="V40" s="1949"/>
      <c r="W40" s="1948" t="s">
        <v>10</v>
      </c>
      <c r="X40" s="1948" t="s">
        <v>275</v>
      </c>
      <c r="Y40" s="1933">
        <v>4.44366E-2</v>
      </c>
      <c r="Z40" s="1933">
        <v>4.44366E-2</v>
      </c>
      <c r="AA40" s="1933">
        <v>4.4404200000000005E-2</v>
      </c>
      <c r="AB40" s="1933">
        <v>4.4371800000000003E-2</v>
      </c>
      <c r="AC40" s="1933">
        <v>4.432860000000001E-2</v>
      </c>
      <c r="AD40" s="1933">
        <v>4.4320499999999999E-2</v>
      </c>
      <c r="AE40" s="1933">
        <v>4.4269199999999995E-2</v>
      </c>
      <c r="AF40" s="1933">
        <v>4.4269199999999995E-2</v>
      </c>
      <c r="AG40" s="1933">
        <v>4.4252999999999994E-2</v>
      </c>
      <c r="AH40" s="1933">
        <v>4.4198999999999995E-2</v>
      </c>
      <c r="AI40" s="1933">
        <v>4.4047799999999998E-2</v>
      </c>
      <c r="AJ40" s="1933">
        <v>4.4490599999999998E-2</v>
      </c>
      <c r="AK40" s="1933">
        <v>0.53182709999999978</v>
      </c>
      <c r="AL40" s="1942"/>
      <c r="AM40" s="1942"/>
      <c r="AN40" s="1047"/>
      <c r="AO40" s="1047"/>
      <c r="AP40" s="1047"/>
      <c r="AQ40" s="1047"/>
      <c r="AR40" s="1047"/>
      <c r="AS40" s="1047"/>
      <c r="AT40" s="1047"/>
      <c r="AU40" s="1047"/>
      <c r="AV40" s="1047"/>
      <c r="AW40" s="1047"/>
      <c r="AX40" s="1047"/>
      <c r="AY40" s="1047"/>
      <c r="AZ40" s="1047"/>
      <c r="BA40" s="1047"/>
      <c r="BB40" s="1047"/>
      <c r="BC40" s="1047"/>
    </row>
    <row r="41" spans="1:55" s="1" customFormat="1" ht="18.75" customHeight="1">
      <c r="A41" s="3"/>
      <c r="B41" s="428" t="s">
        <v>151</v>
      </c>
      <c r="C41" s="457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196"/>
      <c r="S41" s="196"/>
      <c r="T41" s="196"/>
      <c r="U41" s="1047"/>
      <c r="V41" s="1949"/>
      <c r="W41" s="1948" t="s">
        <v>10</v>
      </c>
      <c r="X41" s="1948" t="s">
        <v>74</v>
      </c>
      <c r="Y41" s="1933">
        <v>56.509265800000172</v>
      </c>
      <c r="Z41" s="1933">
        <v>56.182789899999939</v>
      </c>
      <c r="AA41" s="1933">
        <v>54.738609599999691</v>
      </c>
      <c r="AB41" s="1933">
        <v>58.24328599999977</v>
      </c>
      <c r="AC41" s="1933">
        <v>58.132951399999939</v>
      </c>
      <c r="AD41" s="1933">
        <v>60.008198200000066</v>
      </c>
      <c r="AE41" s="1933">
        <v>59.568018699999897</v>
      </c>
      <c r="AF41" s="1933">
        <v>60.269267600000269</v>
      </c>
      <c r="AG41" s="1933">
        <v>61.94022910000011</v>
      </c>
      <c r="AH41" s="1933">
        <v>60.583667300000215</v>
      </c>
      <c r="AI41" s="1933">
        <v>61.616371699999277</v>
      </c>
      <c r="AJ41" s="1933">
        <v>60.780408700000159</v>
      </c>
      <c r="AK41" s="1933">
        <v>708.57306400000334</v>
      </c>
      <c r="AL41" s="1942"/>
      <c r="AM41" s="1942"/>
      <c r="AN41" s="1047"/>
      <c r="AO41" s="1047"/>
      <c r="AP41" s="1047"/>
      <c r="AQ41" s="1047"/>
      <c r="AR41" s="1047"/>
      <c r="AS41" s="1047"/>
      <c r="AT41" s="1047"/>
      <c r="AU41" s="1047"/>
      <c r="AV41" s="1047"/>
      <c r="AW41" s="1047"/>
      <c r="AX41" s="1047"/>
      <c r="AY41" s="1047"/>
      <c r="AZ41" s="1047"/>
      <c r="BA41" s="1047"/>
      <c r="BB41" s="1047"/>
      <c r="BC41" s="1047"/>
    </row>
    <row r="42" spans="1:55" s="1" customFormat="1" ht="18.75" customHeight="1" thickBot="1">
      <c r="A42" s="3"/>
      <c r="B42" s="429"/>
      <c r="C42" s="457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196"/>
      <c r="S42" s="196"/>
      <c r="T42" s="196"/>
      <c r="U42" s="1047"/>
      <c r="V42" s="1949"/>
      <c r="W42" s="1948" t="s">
        <v>12</v>
      </c>
      <c r="X42" s="1948" t="s">
        <v>275</v>
      </c>
      <c r="Y42" s="1933">
        <v>0.7539484000000003</v>
      </c>
      <c r="Z42" s="1933">
        <v>0.63853049999999978</v>
      </c>
      <c r="AA42" s="1933">
        <v>0.72400889999999984</v>
      </c>
      <c r="AB42" s="1933">
        <v>0.71968960000000037</v>
      </c>
      <c r="AC42" s="1933">
        <v>0.71689550000000024</v>
      </c>
      <c r="AD42" s="1933">
        <v>0.69758389999999959</v>
      </c>
      <c r="AE42" s="1933">
        <v>0.76853100000000019</v>
      </c>
      <c r="AF42" s="1933">
        <v>0.7419937000000002</v>
      </c>
      <c r="AG42" s="1933">
        <v>0.74608600000000014</v>
      </c>
      <c r="AH42" s="1933">
        <v>0.80357980000000018</v>
      </c>
      <c r="AI42" s="1933">
        <v>0.73455700000000013</v>
      </c>
      <c r="AJ42" s="1933">
        <v>0.79166879999999984</v>
      </c>
      <c r="AK42" s="1933">
        <v>8.8370730999999907</v>
      </c>
      <c r="AL42" s="1942"/>
      <c r="AM42" s="1942"/>
      <c r="AN42" s="1047"/>
      <c r="AO42" s="1047"/>
      <c r="AP42" s="1047"/>
      <c r="AQ42" s="1047"/>
      <c r="AR42" s="1047"/>
      <c r="AS42" s="1047"/>
      <c r="AT42" s="1047"/>
      <c r="AU42" s="1047"/>
      <c r="AV42" s="1047"/>
      <c r="AW42" s="1047"/>
      <c r="AX42" s="1047"/>
      <c r="AY42" s="1047"/>
      <c r="AZ42" s="1047"/>
      <c r="BA42" s="1047"/>
      <c r="BB42" s="1047"/>
      <c r="BC42" s="1047"/>
    </row>
    <row r="43" spans="1:55" s="1" customFormat="1" ht="18.75" customHeight="1">
      <c r="A43" s="3"/>
      <c r="B43" s="1738" t="s">
        <v>137</v>
      </c>
      <c r="C43" s="1747" t="s">
        <v>1</v>
      </c>
      <c r="D43" s="1730" t="s">
        <v>148</v>
      </c>
      <c r="E43" s="1730" t="s">
        <v>86</v>
      </c>
      <c r="F43" s="1730" t="s">
        <v>87</v>
      </c>
      <c r="G43" s="1730" t="s">
        <v>88</v>
      </c>
      <c r="H43" s="1730" t="s">
        <v>89</v>
      </c>
      <c r="I43" s="1730" t="s">
        <v>90</v>
      </c>
      <c r="J43" s="1730" t="s">
        <v>91</v>
      </c>
      <c r="K43" s="1730" t="s">
        <v>93</v>
      </c>
      <c r="L43" s="1730" t="s">
        <v>94</v>
      </c>
      <c r="M43" s="1730" t="s">
        <v>95</v>
      </c>
      <c r="N43" s="1730" t="s">
        <v>96</v>
      </c>
      <c r="O43" s="1730" t="s">
        <v>97</v>
      </c>
      <c r="P43" s="1730" t="s">
        <v>98</v>
      </c>
      <c r="Q43" s="1542" t="s">
        <v>138</v>
      </c>
      <c r="R43" s="430"/>
      <c r="S43" s="430"/>
      <c r="T43" s="430"/>
      <c r="U43" s="1047"/>
      <c r="V43" s="1949"/>
      <c r="W43" s="1948" t="s">
        <v>12</v>
      </c>
      <c r="X43" s="1948" t="s">
        <v>74</v>
      </c>
      <c r="Y43" s="1933">
        <v>25.893492599999917</v>
      </c>
      <c r="Z43" s="1933">
        <v>22.129831599999964</v>
      </c>
      <c r="AA43" s="1933">
        <v>25.227536899999958</v>
      </c>
      <c r="AB43" s="1933">
        <v>24.228642499999978</v>
      </c>
      <c r="AC43" s="1933">
        <v>25.191407900000023</v>
      </c>
      <c r="AD43" s="1933">
        <v>23.978438599999993</v>
      </c>
      <c r="AE43" s="1933">
        <v>26.153327900000019</v>
      </c>
      <c r="AF43" s="1933">
        <v>26.090315899999919</v>
      </c>
      <c r="AG43" s="1933">
        <v>27.531102499999996</v>
      </c>
      <c r="AH43" s="1933">
        <v>28.026092399999975</v>
      </c>
      <c r="AI43" s="1933">
        <v>26.237844999999982</v>
      </c>
      <c r="AJ43" s="1933">
        <v>27.225602100000071</v>
      </c>
      <c r="AK43" s="1933">
        <v>307.91363590000066</v>
      </c>
      <c r="AL43" s="1942"/>
      <c r="AM43" s="1942"/>
      <c r="AN43" s="1047"/>
      <c r="AO43" s="1047"/>
      <c r="AP43" s="1047"/>
      <c r="AQ43" s="1047"/>
      <c r="AR43" s="1047"/>
      <c r="AS43" s="1047"/>
      <c r="AT43" s="1047"/>
      <c r="AU43" s="1047"/>
      <c r="AV43" s="1047"/>
      <c r="AW43" s="1047"/>
      <c r="AX43" s="1047"/>
      <c r="AY43" s="1047"/>
      <c r="AZ43" s="1047"/>
      <c r="BA43" s="1047"/>
      <c r="BB43" s="1047"/>
      <c r="BC43" s="1047"/>
    </row>
    <row r="44" spans="1:55" s="1" customFormat="1" ht="18.75" customHeight="1" thickBot="1">
      <c r="A44" s="3"/>
      <c r="B44" s="1739"/>
      <c r="C44" s="1748"/>
      <c r="D44" s="1731"/>
      <c r="E44" s="1731"/>
      <c r="F44" s="1731"/>
      <c r="G44" s="1731"/>
      <c r="H44" s="1731"/>
      <c r="I44" s="1731"/>
      <c r="J44" s="1731"/>
      <c r="K44" s="1731"/>
      <c r="L44" s="1731"/>
      <c r="M44" s="1731"/>
      <c r="N44" s="1731"/>
      <c r="O44" s="1731"/>
      <c r="P44" s="1731"/>
      <c r="Q44" s="1543" t="s">
        <v>67</v>
      </c>
      <c r="R44" s="430"/>
      <c r="S44" s="430"/>
      <c r="T44" s="430"/>
      <c r="U44" s="1047"/>
      <c r="V44" s="1949"/>
      <c r="W44" s="1947" t="s">
        <v>14</v>
      </c>
      <c r="X44" s="1948" t="s">
        <v>74</v>
      </c>
      <c r="Y44" s="1933">
        <v>76.203476000000052</v>
      </c>
      <c r="Z44" s="1933">
        <v>69.309416100000377</v>
      </c>
      <c r="AA44" s="1933">
        <v>77.239545599999886</v>
      </c>
      <c r="AB44" s="1933">
        <v>75.593183000000124</v>
      </c>
      <c r="AC44" s="1933">
        <v>78.667329099999833</v>
      </c>
      <c r="AD44" s="1933">
        <v>76.16269750000005</v>
      </c>
      <c r="AE44" s="1933">
        <v>78.665937399999905</v>
      </c>
      <c r="AF44" s="1933">
        <v>78.965260200000216</v>
      </c>
      <c r="AG44" s="1933">
        <v>78.061366099999773</v>
      </c>
      <c r="AH44" s="1933">
        <v>81.043830500000183</v>
      </c>
      <c r="AI44" s="1933">
        <v>78.351536099999535</v>
      </c>
      <c r="AJ44" s="1933">
        <v>80.611179500000048</v>
      </c>
      <c r="AK44" s="1933">
        <v>928.87475710000228</v>
      </c>
      <c r="AL44" s="1942"/>
      <c r="AM44" s="1942"/>
      <c r="AN44" s="1047"/>
      <c r="AO44" s="1047"/>
      <c r="AP44" s="1047"/>
      <c r="AQ44" s="1047"/>
      <c r="AR44" s="1047"/>
      <c r="AS44" s="1047"/>
      <c r="AT44" s="1047"/>
      <c r="AU44" s="1047"/>
      <c r="AV44" s="1047"/>
      <c r="AW44" s="1047"/>
      <c r="AX44" s="1047"/>
      <c r="AY44" s="1047"/>
      <c r="AZ44" s="1047"/>
      <c r="BA44" s="1047"/>
      <c r="BB44" s="1047"/>
      <c r="BC44" s="1047"/>
    </row>
    <row r="45" spans="1:55" s="1" customFormat="1" ht="18.75" customHeight="1">
      <c r="A45" s="3"/>
      <c r="B45" s="986">
        <v>1</v>
      </c>
      <c r="C45" s="442" t="s">
        <v>234</v>
      </c>
      <c r="D45" s="987" t="s">
        <v>74</v>
      </c>
      <c r="E45" s="988">
        <v>37.395178700000045</v>
      </c>
      <c r="F45" s="988">
        <v>33.447833900000006</v>
      </c>
      <c r="G45" s="988">
        <v>37.431815100000001</v>
      </c>
      <c r="H45" s="988">
        <v>32.517828200000011</v>
      </c>
      <c r="I45" s="988">
        <v>32.438367999999997</v>
      </c>
      <c r="J45" s="988">
        <v>28.451466400000008</v>
      </c>
      <c r="K45" s="988">
        <v>27.062055199999993</v>
      </c>
      <c r="L45" s="988">
        <v>29.101935699999999</v>
      </c>
      <c r="M45" s="988">
        <v>31.85609860000001</v>
      </c>
      <c r="N45" s="988">
        <v>35.223009400000002</v>
      </c>
      <c r="O45" s="988">
        <v>37.359133100000008</v>
      </c>
      <c r="P45" s="989">
        <v>39.411757199999997</v>
      </c>
      <c r="Q45" s="990">
        <f t="shared" ref="Q45:Q76" si="5">SUM(E45:P45)</f>
        <v>401.69647950000012</v>
      </c>
      <c r="R45" s="430"/>
      <c r="S45" s="430"/>
      <c r="T45" s="430"/>
      <c r="U45" s="1047"/>
      <c r="V45" s="1949"/>
      <c r="W45" s="1948" t="s">
        <v>16</v>
      </c>
      <c r="X45" s="1948" t="s">
        <v>275</v>
      </c>
      <c r="Y45" s="1933">
        <v>1.3071300000000001E-2</v>
      </c>
      <c r="Z45" s="1933">
        <v>1.2951599999999997E-2</v>
      </c>
      <c r="AA45" s="1933">
        <v>1.2682500000000001E-2</v>
      </c>
      <c r="AB45" s="1933">
        <v>1.2546900000000001E-2</v>
      </c>
      <c r="AC45" s="1933">
        <v>1.2065399999999999E-2</v>
      </c>
      <c r="AD45" s="1933">
        <v>1.1948400000000001E-2</v>
      </c>
      <c r="AE45" s="1933">
        <v>1.1798099999999997E-2</v>
      </c>
      <c r="AF45" s="1933">
        <v>1.1719199999999999E-2</v>
      </c>
      <c r="AG45" s="1933">
        <v>1.1527499999999996E-2</v>
      </c>
      <c r="AH45" s="1933">
        <v>1.1395200000000001E-2</v>
      </c>
      <c r="AI45" s="1933">
        <v>1.1487599999999997E-2</v>
      </c>
      <c r="AJ45" s="1933">
        <v>1.1376899999999999E-2</v>
      </c>
      <c r="AK45" s="1933">
        <v>0.14457059999999997</v>
      </c>
      <c r="AL45" s="1942"/>
      <c r="AM45" s="1942"/>
      <c r="AN45" s="1047"/>
      <c r="AO45" s="1047"/>
      <c r="AP45" s="1047"/>
      <c r="AQ45" s="1047"/>
      <c r="AR45" s="1047"/>
      <c r="AS45" s="1047"/>
      <c r="AT45" s="1047"/>
      <c r="AU45" s="1047"/>
      <c r="AV45" s="1047"/>
      <c r="AW45" s="1047"/>
      <c r="AX45" s="1047"/>
      <c r="AY45" s="1047"/>
      <c r="AZ45" s="1047"/>
      <c r="BA45" s="1047"/>
      <c r="BB45" s="1047"/>
      <c r="BC45" s="1047"/>
    </row>
    <row r="46" spans="1:55" s="1" customFormat="1" ht="18.75" customHeight="1">
      <c r="A46" s="3"/>
      <c r="B46" s="468">
        <v>2</v>
      </c>
      <c r="C46" s="401" t="s">
        <v>259</v>
      </c>
      <c r="D46" s="452" t="s">
        <v>74</v>
      </c>
      <c r="E46" s="470">
        <v>0.27709900000000004</v>
      </c>
      <c r="F46" s="470">
        <v>0.24600990000000003</v>
      </c>
      <c r="G46" s="470">
        <v>0.25263449999999993</v>
      </c>
      <c r="H46" s="470">
        <v>0.26945330000000001</v>
      </c>
      <c r="I46" s="470">
        <v>0.27201149999999996</v>
      </c>
      <c r="J46" s="470">
        <v>0.28603840000000008</v>
      </c>
      <c r="K46" s="470">
        <v>0.2755744</v>
      </c>
      <c r="L46" s="470">
        <v>0.31236190000000003</v>
      </c>
      <c r="M46" s="470">
        <v>0.30598510000000001</v>
      </c>
      <c r="N46" s="470">
        <v>0.30366090000000001</v>
      </c>
      <c r="O46" s="470">
        <v>0.32275329999999985</v>
      </c>
      <c r="P46" s="471">
        <v>0.29057830000000007</v>
      </c>
      <c r="Q46" s="978">
        <f t="shared" si="5"/>
        <v>3.4141605000000004</v>
      </c>
      <c r="R46" s="430"/>
      <c r="S46" s="430"/>
      <c r="T46" s="430"/>
      <c r="U46" s="1047"/>
      <c r="V46" s="1949"/>
      <c r="W46" s="1948" t="s">
        <v>16</v>
      </c>
      <c r="X46" s="1948" t="s">
        <v>74</v>
      </c>
      <c r="Y46" s="1933">
        <v>114.52607701000044</v>
      </c>
      <c r="Z46" s="1933">
        <v>105.44178115000018</v>
      </c>
      <c r="AA46" s="1933">
        <v>115.57036244000032</v>
      </c>
      <c r="AB46" s="1933">
        <v>106.73480866999944</v>
      </c>
      <c r="AC46" s="1933">
        <v>101.39147456999997</v>
      </c>
      <c r="AD46" s="1933">
        <v>95.27490244000046</v>
      </c>
      <c r="AE46" s="1933">
        <v>94.828391689999549</v>
      </c>
      <c r="AF46" s="1933">
        <v>94.51320919000041</v>
      </c>
      <c r="AG46" s="1933">
        <v>95.137384850000274</v>
      </c>
      <c r="AH46" s="1933">
        <v>101.16832407000015</v>
      </c>
      <c r="AI46" s="1933">
        <v>108.93964832999983</v>
      </c>
      <c r="AJ46" s="1933">
        <v>118.45886516000039</v>
      </c>
      <c r="AK46" s="1933">
        <v>1251.9852295700109</v>
      </c>
      <c r="AL46" s="1942"/>
      <c r="AM46" s="1942"/>
      <c r="AN46" s="1047"/>
      <c r="AO46" s="1047"/>
      <c r="AP46" s="1047"/>
      <c r="AQ46" s="1047"/>
      <c r="AR46" s="1047"/>
      <c r="AS46" s="1047"/>
      <c r="AT46" s="1047"/>
      <c r="AU46" s="1047"/>
      <c r="AV46" s="1047"/>
      <c r="AW46" s="1047"/>
      <c r="AX46" s="1047"/>
      <c r="AY46" s="1047"/>
      <c r="AZ46" s="1047"/>
      <c r="BA46" s="1047"/>
      <c r="BB46" s="1047"/>
      <c r="BC46" s="1047"/>
    </row>
    <row r="47" spans="1:55" s="1" customFormat="1" ht="18.75" customHeight="1">
      <c r="A47" s="3"/>
      <c r="B47" s="468">
        <v>3</v>
      </c>
      <c r="C47" s="991" t="s">
        <v>174</v>
      </c>
      <c r="D47" s="452" t="s">
        <v>74</v>
      </c>
      <c r="E47" s="470">
        <v>73.795525500000011</v>
      </c>
      <c r="F47" s="470">
        <v>68.119927000000146</v>
      </c>
      <c r="G47" s="470">
        <v>73.621093399999936</v>
      </c>
      <c r="H47" s="470">
        <v>67.350688100000056</v>
      </c>
      <c r="I47" s="470">
        <v>69.996311700000149</v>
      </c>
      <c r="J47" s="470">
        <v>62.793708299999999</v>
      </c>
      <c r="K47" s="470">
        <v>63.140742799999963</v>
      </c>
      <c r="L47" s="470">
        <v>65.640319600000126</v>
      </c>
      <c r="M47" s="470">
        <v>65.461263199999919</v>
      </c>
      <c r="N47" s="470">
        <v>70.059977599999911</v>
      </c>
      <c r="O47" s="470">
        <v>73.598797899999809</v>
      </c>
      <c r="P47" s="471">
        <v>78.454874000000203</v>
      </c>
      <c r="Q47" s="978">
        <f t="shared" si="5"/>
        <v>832.03322910000031</v>
      </c>
      <c r="R47" s="430"/>
      <c r="S47" s="430"/>
      <c r="T47" s="430"/>
      <c r="U47" s="1047"/>
      <c r="V47" s="1949"/>
      <c r="W47" s="1947" t="s">
        <v>19</v>
      </c>
      <c r="X47" s="1948" t="s">
        <v>74</v>
      </c>
      <c r="Y47" s="1933">
        <v>69.815530769999981</v>
      </c>
      <c r="Z47" s="1933">
        <v>64.954431589999814</v>
      </c>
      <c r="AA47" s="1933">
        <v>72.091920800000011</v>
      </c>
      <c r="AB47" s="1933">
        <v>67.299896059999824</v>
      </c>
      <c r="AC47" s="1933">
        <v>68.048600730000189</v>
      </c>
      <c r="AD47" s="1933">
        <v>66.421844839999608</v>
      </c>
      <c r="AE47" s="1933">
        <v>67.29725606999996</v>
      </c>
      <c r="AF47" s="1933">
        <v>68.435579200000035</v>
      </c>
      <c r="AG47" s="1933">
        <v>66.75119145999976</v>
      </c>
      <c r="AH47" s="1933">
        <v>69.062596450000072</v>
      </c>
      <c r="AI47" s="1933">
        <v>69.041075940000141</v>
      </c>
      <c r="AJ47" s="1933">
        <v>73.896117259999968</v>
      </c>
      <c r="AK47" s="1933">
        <v>823.11604116999581</v>
      </c>
      <c r="AL47" s="1942"/>
      <c r="AM47" s="1942"/>
      <c r="AN47" s="1047"/>
      <c r="AO47" s="1047"/>
      <c r="AP47" s="1047"/>
      <c r="AQ47" s="1047"/>
      <c r="AR47" s="1047"/>
      <c r="AS47" s="1047"/>
      <c r="AT47" s="1047"/>
      <c r="AU47" s="1047"/>
      <c r="AV47" s="1047"/>
      <c r="AW47" s="1047"/>
      <c r="AX47" s="1047"/>
      <c r="AY47" s="1047"/>
      <c r="AZ47" s="1047"/>
      <c r="BA47" s="1047"/>
      <c r="BB47" s="1047"/>
      <c r="BC47" s="1047"/>
    </row>
    <row r="48" spans="1:55" s="1" customFormat="1" ht="18.75" customHeight="1">
      <c r="A48" s="3"/>
      <c r="B48" s="461">
        <v>4</v>
      </c>
      <c r="C48" s="992" t="s">
        <v>4</v>
      </c>
      <c r="D48" s="462" t="s">
        <v>275</v>
      </c>
      <c r="E48" s="463">
        <v>32.352330700000017</v>
      </c>
      <c r="F48" s="463">
        <v>29.367356199999996</v>
      </c>
      <c r="G48" s="463">
        <v>30.886487100000011</v>
      </c>
      <c r="H48" s="463">
        <v>30.096561400000102</v>
      </c>
      <c r="I48" s="463">
        <v>30.826984500000002</v>
      </c>
      <c r="J48" s="463">
        <v>29.785309300000023</v>
      </c>
      <c r="K48" s="463">
        <v>31.425688999999991</v>
      </c>
      <c r="L48" s="463">
        <v>31.301387100000003</v>
      </c>
      <c r="M48" s="463">
        <v>32.820497200000069</v>
      </c>
      <c r="N48" s="463">
        <v>33.429323899999979</v>
      </c>
      <c r="O48" s="463">
        <v>31.94699180000006</v>
      </c>
      <c r="P48" s="464">
        <v>32.601398799999991</v>
      </c>
      <c r="Q48" s="976">
        <f t="shared" si="5"/>
        <v>376.8403170000002</v>
      </c>
      <c r="R48" s="430"/>
      <c r="S48" s="430"/>
      <c r="T48" s="430"/>
      <c r="U48" s="1047"/>
      <c r="V48" s="1949"/>
      <c r="W48" s="1947" t="s">
        <v>20</v>
      </c>
      <c r="X48" s="1948" t="s">
        <v>74</v>
      </c>
      <c r="Y48" s="1933">
        <v>35.400440400000079</v>
      </c>
      <c r="Z48" s="1933">
        <v>32.401712599999954</v>
      </c>
      <c r="AA48" s="1933">
        <v>35.712049000000043</v>
      </c>
      <c r="AB48" s="1933">
        <v>33.174564189999984</v>
      </c>
      <c r="AC48" s="1933">
        <v>32.880728690000026</v>
      </c>
      <c r="AD48" s="1933">
        <v>32.295554260000067</v>
      </c>
      <c r="AE48" s="1933">
        <v>32.401974020000061</v>
      </c>
      <c r="AF48" s="1933">
        <v>32.396889730000005</v>
      </c>
      <c r="AG48" s="1933">
        <v>31.185128119999934</v>
      </c>
      <c r="AH48" s="1933">
        <v>33.584586949999959</v>
      </c>
      <c r="AI48" s="1933">
        <v>33.81640035999996</v>
      </c>
      <c r="AJ48" s="1933">
        <v>35.864296690000103</v>
      </c>
      <c r="AK48" s="1933">
        <v>401.11432500999786</v>
      </c>
      <c r="AL48" s="1942"/>
      <c r="AM48" s="1942"/>
      <c r="AN48" s="1047"/>
      <c r="AO48" s="1047"/>
      <c r="AP48" s="1047"/>
      <c r="AQ48" s="1047"/>
      <c r="AR48" s="1047"/>
      <c r="AS48" s="1047"/>
      <c r="AT48" s="1047"/>
      <c r="AU48" s="1047"/>
      <c r="AV48" s="1047"/>
      <c r="AW48" s="1047"/>
      <c r="AX48" s="1047"/>
      <c r="AY48" s="1047"/>
      <c r="AZ48" s="1047"/>
      <c r="BA48" s="1047"/>
      <c r="BB48" s="1047"/>
      <c r="BC48" s="1047"/>
    </row>
    <row r="49" spans="1:55" s="1" customFormat="1" ht="18.75" customHeight="1">
      <c r="A49" s="3"/>
      <c r="B49" s="465"/>
      <c r="C49" s="443"/>
      <c r="D49" s="466" t="s">
        <v>74</v>
      </c>
      <c r="E49" s="467">
        <v>47.741937999999855</v>
      </c>
      <c r="F49" s="467">
        <v>43.726217899999988</v>
      </c>
      <c r="G49" s="467">
        <v>44.409261400000098</v>
      </c>
      <c r="H49" s="467">
        <v>44.72483379999975</v>
      </c>
      <c r="I49" s="467">
        <v>45.570655299999899</v>
      </c>
      <c r="J49" s="467">
        <v>44.805284100000023</v>
      </c>
      <c r="K49" s="467">
        <v>46.883948400000008</v>
      </c>
      <c r="L49" s="467">
        <v>49.030239499999922</v>
      </c>
      <c r="M49" s="467">
        <v>49.05963160000006</v>
      </c>
      <c r="N49" s="467">
        <v>49.405179500000045</v>
      </c>
      <c r="O49" s="467">
        <v>48.971678999999938</v>
      </c>
      <c r="P49" s="469">
        <v>48.916528000000298</v>
      </c>
      <c r="Q49" s="977">
        <f t="shared" si="5"/>
        <v>563.24539649999986</v>
      </c>
      <c r="R49" s="430"/>
      <c r="S49" s="430"/>
      <c r="T49" s="430"/>
      <c r="U49" s="1047"/>
      <c r="V49" s="1949"/>
      <c r="W49" s="1947" t="s">
        <v>325</v>
      </c>
      <c r="X49" s="1948" t="s">
        <v>74</v>
      </c>
      <c r="Y49" s="1933">
        <v>0.14615060000000002</v>
      </c>
      <c r="Z49" s="1933">
        <v>0.16255749999999999</v>
      </c>
      <c r="AA49" s="1933">
        <v>0.14778579999999999</v>
      </c>
      <c r="AB49" s="1933">
        <v>0.17360889999999995</v>
      </c>
      <c r="AC49" s="1933">
        <v>0.1726608</v>
      </c>
      <c r="AD49" s="1933">
        <v>0.16193139999999998</v>
      </c>
      <c r="AE49" s="1933">
        <v>0.16939850000000004</v>
      </c>
      <c r="AF49" s="1933">
        <v>0.19849869999999997</v>
      </c>
      <c r="AG49" s="1933">
        <v>0.18017369999999999</v>
      </c>
      <c r="AH49" s="1933">
        <v>0.18465959999999998</v>
      </c>
      <c r="AI49" s="1933">
        <v>0.20556289999999999</v>
      </c>
      <c r="AJ49" s="1933">
        <v>0.18780059999999998</v>
      </c>
      <c r="AK49" s="1933">
        <v>2.0907889999999996</v>
      </c>
      <c r="AL49" s="1942"/>
      <c r="AM49" s="1942"/>
      <c r="AN49" s="1047"/>
      <c r="AO49" s="1047"/>
      <c r="AP49" s="1047"/>
      <c r="AQ49" s="1047"/>
      <c r="AR49" s="1047"/>
      <c r="AS49" s="1047"/>
      <c r="AT49" s="1047"/>
      <c r="AU49" s="1047"/>
      <c r="AV49" s="1047"/>
      <c r="AW49" s="1047"/>
      <c r="AX49" s="1047"/>
      <c r="AY49" s="1047"/>
      <c r="AZ49" s="1047"/>
      <c r="BA49" s="1047"/>
      <c r="BB49" s="1047"/>
      <c r="BC49" s="1047"/>
    </row>
    <row r="50" spans="1:55" s="1" customFormat="1" ht="18.75" customHeight="1">
      <c r="A50" s="3"/>
      <c r="B50" s="465">
        <v>5</v>
      </c>
      <c r="C50" s="443" t="s">
        <v>6</v>
      </c>
      <c r="D50" s="466" t="s">
        <v>74</v>
      </c>
      <c r="E50" s="467">
        <v>0.27427009999999996</v>
      </c>
      <c r="F50" s="467">
        <v>0.26947910000000003</v>
      </c>
      <c r="G50" s="467">
        <v>0.32351450000000004</v>
      </c>
      <c r="H50" s="467">
        <v>0.30336390000000002</v>
      </c>
      <c r="I50" s="467">
        <v>0.32459469999999996</v>
      </c>
      <c r="J50" s="467">
        <v>0.31133280000000002</v>
      </c>
      <c r="K50" s="467">
        <v>0.30514589999999997</v>
      </c>
      <c r="L50" s="467">
        <v>0.36029149999999999</v>
      </c>
      <c r="M50" s="467">
        <v>0.33385700000000001</v>
      </c>
      <c r="N50" s="467">
        <v>0.32725029999999999</v>
      </c>
      <c r="O50" s="467">
        <v>0.3522593</v>
      </c>
      <c r="P50" s="469">
        <v>0.32985920000000002</v>
      </c>
      <c r="Q50" s="977">
        <f t="shared" si="5"/>
        <v>3.8152183000000002</v>
      </c>
      <c r="R50" s="430"/>
      <c r="S50" s="430"/>
      <c r="T50" s="430"/>
      <c r="U50" s="1047"/>
      <c r="V50" s="1949"/>
      <c r="W50" s="1947" t="s">
        <v>261</v>
      </c>
      <c r="X50" s="1948" t="s">
        <v>275</v>
      </c>
      <c r="Y50" s="1933">
        <v>0.29421709999999995</v>
      </c>
      <c r="Z50" s="1933">
        <v>0.27610720000000005</v>
      </c>
      <c r="AA50" s="1933">
        <v>0.30252950000000017</v>
      </c>
      <c r="AB50" s="1933">
        <v>0.31102460000000004</v>
      </c>
      <c r="AC50" s="1933">
        <v>0.31278610000000007</v>
      </c>
      <c r="AD50" s="1933">
        <v>0.30905120000000003</v>
      </c>
      <c r="AE50" s="1933">
        <v>0.31414779999999998</v>
      </c>
      <c r="AF50" s="1933">
        <v>0.33088479999999987</v>
      </c>
      <c r="AG50" s="1933">
        <v>0.31695319999999993</v>
      </c>
      <c r="AH50" s="1933">
        <v>0.3065852</v>
      </c>
      <c r="AI50" s="1933">
        <v>0.31014810000000009</v>
      </c>
      <c r="AJ50" s="1933">
        <v>0.30104939999999986</v>
      </c>
      <c r="AK50" s="1933">
        <v>3.6854842000000061</v>
      </c>
      <c r="AL50" s="1942"/>
      <c r="AM50" s="1942"/>
      <c r="AN50" s="1047"/>
      <c r="AO50" s="1047"/>
      <c r="AP50" s="1047"/>
      <c r="AQ50" s="1047"/>
      <c r="AR50" s="1047"/>
      <c r="AS50" s="1047"/>
      <c r="AT50" s="1047"/>
      <c r="AU50" s="1047"/>
      <c r="AV50" s="1047"/>
      <c r="AW50" s="1047"/>
      <c r="AX50" s="1047"/>
      <c r="AY50" s="1047"/>
      <c r="AZ50" s="1047"/>
      <c r="BA50" s="1047"/>
      <c r="BB50" s="1047"/>
      <c r="BC50" s="1047"/>
    </row>
    <row r="51" spans="1:55" s="1" customFormat="1" ht="18.75" customHeight="1">
      <c r="A51" s="3"/>
      <c r="B51" s="461">
        <v>6</v>
      </c>
      <c r="C51" s="992" t="s">
        <v>8</v>
      </c>
      <c r="D51" s="462" t="s">
        <v>275</v>
      </c>
      <c r="E51" s="459">
        <v>9.7939999999999989E-3</v>
      </c>
      <c r="F51" s="459">
        <v>1.0451999999999999E-2</v>
      </c>
      <c r="G51" s="459">
        <v>9.2069999999999999E-3</v>
      </c>
      <c r="H51" s="459">
        <v>1.0648000000000001E-2</v>
      </c>
      <c r="I51" s="459">
        <v>1.0516999999999999E-2</v>
      </c>
      <c r="J51" s="459">
        <v>1.0805E-2</v>
      </c>
      <c r="K51" s="459">
        <v>1.0675E-2</v>
      </c>
      <c r="L51" s="459">
        <v>1.2211000000000001E-2</v>
      </c>
      <c r="M51" s="459">
        <v>1.1318000000000002E-2</v>
      </c>
      <c r="N51" s="459">
        <v>1.1428000000000002E-2</v>
      </c>
      <c r="O51" s="459">
        <v>1.2070000000000001E-2</v>
      </c>
      <c r="P51" s="460">
        <v>1.1971999999999998E-2</v>
      </c>
      <c r="Q51" s="972">
        <f t="shared" si="5"/>
        <v>0.13109699999999999</v>
      </c>
      <c r="R51" s="430"/>
      <c r="S51" s="430"/>
      <c r="T51" s="430"/>
      <c r="U51" s="1047"/>
      <c r="V51" s="1949"/>
      <c r="W51" s="1947" t="s">
        <v>22</v>
      </c>
      <c r="X51" s="1948" t="s">
        <v>74</v>
      </c>
      <c r="Y51" s="1933">
        <v>1.2806701099999993</v>
      </c>
      <c r="Z51" s="1933">
        <v>1.1314948999999999</v>
      </c>
      <c r="AA51" s="1933">
        <v>1.2356354499999997</v>
      </c>
      <c r="AB51" s="1933">
        <v>1.2315838300000002</v>
      </c>
      <c r="AC51" s="1933">
        <v>1.2368854399999996</v>
      </c>
      <c r="AD51" s="1933">
        <v>1.2746496200000008</v>
      </c>
      <c r="AE51" s="1933">
        <v>1.293769440000001</v>
      </c>
      <c r="AF51" s="1933">
        <v>1.3613753599999996</v>
      </c>
      <c r="AG51" s="1933">
        <v>1.3210742400000004</v>
      </c>
      <c r="AH51" s="1933">
        <v>1.2620270000000005</v>
      </c>
      <c r="AI51" s="1933">
        <v>1.3070611299999999</v>
      </c>
      <c r="AJ51" s="1933">
        <v>1.2577745500000002</v>
      </c>
      <c r="AK51" s="1933">
        <v>15.194001070000036</v>
      </c>
      <c r="AL51" s="1942"/>
      <c r="AM51" s="1942"/>
      <c r="AN51" s="1047"/>
      <c r="AO51" s="1047"/>
      <c r="AP51" s="1047"/>
      <c r="AQ51" s="1047"/>
      <c r="AR51" s="1047"/>
      <c r="AS51" s="1047"/>
      <c r="AT51" s="1047"/>
      <c r="AU51" s="1047"/>
      <c r="AV51" s="1047"/>
      <c r="AW51" s="1047"/>
      <c r="AX51" s="1047"/>
      <c r="AY51" s="1047"/>
      <c r="AZ51" s="1047"/>
      <c r="BA51" s="1047"/>
      <c r="BB51" s="1047"/>
      <c r="BC51" s="1047"/>
    </row>
    <row r="52" spans="1:55" s="1" customFormat="1" ht="18.75" customHeight="1">
      <c r="A52" s="3"/>
      <c r="B52" s="465"/>
      <c r="C52" s="443"/>
      <c r="D52" s="466" t="s">
        <v>74</v>
      </c>
      <c r="E52" s="459">
        <v>28.547703999999911</v>
      </c>
      <c r="F52" s="459">
        <v>29.341677799999964</v>
      </c>
      <c r="G52" s="459">
        <v>26.465233399999878</v>
      </c>
      <c r="H52" s="459">
        <v>29.197621899999952</v>
      </c>
      <c r="I52" s="459">
        <v>28.861177499999954</v>
      </c>
      <c r="J52" s="459">
        <v>30.361857499999886</v>
      </c>
      <c r="K52" s="459">
        <v>30.036728299999996</v>
      </c>
      <c r="L52" s="459">
        <v>30.020060699999899</v>
      </c>
      <c r="M52" s="459">
        <v>30.022469599999969</v>
      </c>
      <c r="N52" s="459">
        <v>29.266097300000077</v>
      </c>
      <c r="O52" s="459">
        <v>29.433875399999895</v>
      </c>
      <c r="P52" s="460">
        <v>28.866083200000109</v>
      </c>
      <c r="Q52" s="972">
        <f t="shared" si="5"/>
        <v>350.42058659999952</v>
      </c>
      <c r="R52" s="430"/>
      <c r="S52" s="430"/>
      <c r="T52" s="430"/>
      <c r="U52" s="1047"/>
      <c r="V52" s="1949"/>
      <c r="W52" s="1947" t="s">
        <v>24</v>
      </c>
      <c r="X52" s="1948" t="s">
        <v>74</v>
      </c>
      <c r="Y52" s="1933">
        <v>2.5628662000000038</v>
      </c>
      <c r="Z52" s="1933">
        <v>2.4115309000000007</v>
      </c>
      <c r="AA52" s="1933">
        <v>2.3984446000000004</v>
      </c>
      <c r="AB52" s="1933">
        <v>2.6849673000000029</v>
      </c>
      <c r="AC52" s="1933">
        <v>2.5442290000000027</v>
      </c>
      <c r="AD52" s="1933">
        <v>2.6055295999999992</v>
      </c>
      <c r="AE52" s="1933">
        <v>2.5894877000000007</v>
      </c>
      <c r="AF52" s="1933">
        <v>2.7783410000000006</v>
      </c>
      <c r="AG52" s="1933">
        <v>2.7679959000000003</v>
      </c>
      <c r="AH52" s="1933">
        <v>2.678251699999997</v>
      </c>
      <c r="AI52" s="1933">
        <v>2.7514243999999999</v>
      </c>
      <c r="AJ52" s="1933">
        <v>2.7260073000000018</v>
      </c>
      <c r="AK52" s="1933">
        <v>31.49907560000004</v>
      </c>
      <c r="AL52" s="1942"/>
      <c r="AM52" s="1942"/>
      <c r="AN52" s="1047"/>
      <c r="AO52" s="1047"/>
      <c r="AP52" s="1047"/>
      <c r="AQ52" s="1047"/>
      <c r="AR52" s="1047"/>
      <c r="AS52" s="1047"/>
      <c r="AT52" s="1047"/>
      <c r="AU52" s="1047"/>
      <c r="AV52" s="1047"/>
      <c r="AW52" s="1047"/>
      <c r="AX52" s="1047"/>
      <c r="AY52" s="1047"/>
      <c r="AZ52" s="1047"/>
      <c r="BA52" s="1047"/>
      <c r="BB52" s="1047"/>
      <c r="BC52" s="1047"/>
    </row>
    <row r="53" spans="1:55" s="1" customFormat="1" ht="18.75" customHeight="1">
      <c r="A53" s="3"/>
      <c r="B53" s="461">
        <v>7</v>
      </c>
      <c r="C53" s="992" t="s">
        <v>10</v>
      </c>
      <c r="D53" s="462" t="s">
        <v>275</v>
      </c>
      <c r="E53" s="463">
        <v>4.44366E-2</v>
      </c>
      <c r="F53" s="463">
        <v>4.44366E-2</v>
      </c>
      <c r="G53" s="463">
        <v>4.4404200000000005E-2</v>
      </c>
      <c r="H53" s="463">
        <v>4.4371800000000003E-2</v>
      </c>
      <c r="I53" s="463">
        <v>4.432860000000001E-2</v>
      </c>
      <c r="J53" s="463">
        <v>4.4320499999999999E-2</v>
      </c>
      <c r="K53" s="463">
        <v>4.4269199999999995E-2</v>
      </c>
      <c r="L53" s="463">
        <v>4.4269199999999995E-2</v>
      </c>
      <c r="M53" s="463">
        <v>4.4252999999999994E-2</v>
      </c>
      <c r="N53" s="463">
        <v>4.4198999999999995E-2</v>
      </c>
      <c r="O53" s="463">
        <v>4.4047799999999998E-2</v>
      </c>
      <c r="P53" s="464">
        <v>4.4490599999999998E-2</v>
      </c>
      <c r="Q53" s="976">
        <f t="shared" si="5"/>
        <v>0.5318271</v>
      </c>
      <c r="R53" s="430"/>
      <c r="S53" s="430"/>
      <c r="T53" s="430"/>
      <c r="U53" s="1047"/>
      <c r="V53" s="1949"/>
      <c r="W53" s="1947" t="s">
        <v>26</v>
      </c>
      <c r="X53" s="1948" t="s">
        <v>74</v>
      </c>
      <c r="Y53" s="1933">
        <v>1.5024927999999995</v>
      </c>
      <c r="Z53" s="1933">
        <v>1.6187195999999997</v>
      </c>
      <c r="AA53" s="1933">
        <v>1.3857757000000004</v>
      </c>
      <c r="AB53" s="1933">
        <v>1.4745076000000001</v>
      </c>
      <c r="AC53" s="1933">
        <v>1.4253909999999992</v>
      </c>
      <c r="AD53" s="1933">
        <v>1.5081833999999987</v>
      </c>
      <c r="AE53" s="1933">
        <v>1.4868385000000011</v>
      </c>
      <c r="AF53" s="1933">
        <v>1.5291097000000009</v>
      </c>
      <c r="AG53" s="1933">
        <v>1.5031983999999989</v>
      </c>
      <c r="AH53" s="1933">
        <v>1.5826224</v>
      </c>
      <c r="AI53" s="1933">
        <v>1.6169948000000001</v>
      </c>
      <c r="AJ53" s="1933">
        <v>1.561275</v>
      </c>
      <c r="AK53" s="1933">
        <v>18.195108899999987</v>
      </c>
      <c r="AL53" s="1942"/>
      <c r="AM53" s="1942"/>
      <c r="AN53" s="1047"/>
      <c r="AO53" s="1047"/>
      <c r="AP53" s="1047"/>
      <c r="AQ53" s="1047"/>
      <c r="AR53" s="1047"/>
      <c r="AS53" s="1047"/>
      <c r="AT53" s="1047"/>
      <c r="AU53" s="1047"/>
      <c r="AV53" s="1047"/>
      <c r="AW53" s="1047"/>
      <c r="AX53" s="1047"/>
      <c r="AY53" s="1047"/>
      <c r="AZ53" s="1047"/>
      <c r="BA53" s="1047"/>
      <c r="BB53" s="1047"/>
      <c r="BC53" s="1047"/>
    </row>
    <row r="54" spans="1:55" s="1" customFormat="1" ht="18.75" customHeight="1">
      <c r="A54" s="3"/>
      <c r="B54" s="465"/>
      <c r="C54" s="443"/>
      <c r="D54" s="466" t="s">
        <v>74</v>
      </c>
      <c r="E54" s="467">
        <v>56.509265800000172</v>
      </c>
      <c r="F54" s="467">
        <v>56.182789899999939</v>
      </c>
      <c r="G54" s="467">
        <v>54.738609599999691</v>
      </c>
      <c r="H54" s="467">
        <v>58.24328599999977</v>
      </c>
      <c r="I54" s="467">
        <v>58.132951399999939</v>
      </c>
      <c r="J54" s="467">
        <v>60.008198200000066</v>
      </c>
      <c r="K54" s="467">
        <v>59.568018699999897</v>
      </c>
      <c r="L54" s="467">
        <v>60.269267600000269</v>
      </c>
      <c r="M54" s="467">
        <v>61.94022910000011</v>
      </c>
      <c r="N54" s="467">
        <v>60.583667300000215</v>
      </c>
      <c r="O54" s="467">
        <v>61.616371699999277</v>
      </c>
      <c r="P54" s="469">
        <v>60.780408700000159</v>
      </c>
      <c r="Q54" s="977">
        <f t="shared" si="5"/>
        <v>708.57306399999959</v>
      </c>
      <c r="R54" s="430"/>
      <c r="S54" s="430"/>
      <c r="T54" s="430"/>
      <c r="U54" s="1047"/>
      <c r="V54" s="1949"/>
      <c r="W54" s="1948" t="s">
        <v>235</v>
      </c>
      <c r="X54" s="1948" t="s">
        <v>275</v>
      </c>
      <c r="Y54" s="1933">
        <v>0.61298549999999974</v>
      </c>
      <c r="Z54" s="1933">
        <v>0.57965719999999932</v>
      </c>
      <c r="AA54" s="1933">
        <v>0.58591090000000001</v>
      </c>
      <c r="AB54" s="1933">
        <v>0.66648090000000004</v>
      </c>
      <c r="AC54" s="1933">
        <v>0.63154619999999917</v>
      </c>
      <c r="AD54" s="1933">
        <v>0.63921069999999913</v>
      </c>
      <c r="AE54" s="1933">
        <v>0.65102439999999984</v>
      </c>
      <c r="AF54" s="1933">
        <v>0.67643740000000019</v>
      </c>
      <c r="AG54" s="1933">
        <v>0.67225690000000038</v>
      </c>
      <c r="AH54" s="1933">
        <v>0.67334869999999936</v>
      </c>
      <c r="AI54" s="1933">
        <v>0.68389439999999968</v>
      </c>
      <c r="AJ54" s="1933">
        <v>0.62115439999999955</v>
      </c>
      <c r="AK54" s="1933">
        <v>7.6939075999999957</v>
      </c>
      <c r="AL54" s="1942"/>
      <c r="AM54" s="1942"/>
      <c r="AN54" s="1047"/>
      <c r="AO54" s="1047"/>
      <c r="AP54" s="1047"/>
      <c r="AQ54" s="1047"/>
      <c r="AR54" s="1047"/>
      <c r="AS54" s="1047"/>
      <c r="AT54" s="1047"/>
      <c r="AU54" s="1047"/>
      <c r="AV54" s="1047"/>
      <c r="AW54" s="1047"/>
      <c r="AX54" s="1047"/>
      <c r="AY54" s="1047"/>
      <c r="AZ54" s="1047"/>
      <c r="BA54" s="1047"/>
      <c r="BB54" s="1047"/>
      <c r="BC54" s="1047"/>
    </row>
    <row r="55" spans="1:55" s="1" customFormat="1" ht="18.75" customHeight="1">
      <c r="A55" s="3"/>
      <c r="B55" s="461">
        <v>8</v>
      </c>
      <c r="C55" s="992" t="s">
        <v>12</v>
      </c>
      <c r="D55" s="462" t="s">
        <v>275</v>
      </c>
      <c r="E55" s="463">
        <v>0.7539484000000003</v>
      </c>
      <c r="F55" s="463">
        <v>0.63853049999999978</v>
      </c>
      <c r="G55" s="463">
        <v>0.72400889999999984</v>
      </c>
      <c r="H55" s="463">
        <v>0.71968960000000037</v>
      </c>
      <c r="I55" s="463">
        <v>0.71689550000000024</v>
      </c>
      <c r="J55" s="463">
        <v>0.69758389999999959</v>
      </c>
      <c r="K55" s="463">
        <v>0.76853100000000019</v>
      </c>
      <c r="L55" s="463">
        <v>0.7419937000000002</v>
      </c>
      <c r="M55" s="463">
        <v>0.74608600000000014</v>
      </c>
      <c r="N55" s="463">
        <v>0.80357980000000018</v>
      </c>
      <c r="O55" s="463">
        <v>0.73455700000000013</v>
      </c>
      <c r="P55" s="464">
        <v>0.79166879999999984</v>
      </c>
      <c r="Q55" s="976">
        <f t="shared" si="5"/>
        <v>8.8370731000000013</v>
      </c>
      <c r="R55" s="431"/>
      <c r="S55" s="431"/>
      <c r="T55" s="431"/>
      <c r="U55" s="1047"/>
      <c r="V55" s="1949"/>
      <c r="W55" s="1948" t="s">
        <v>235</v>
      </c>
      <c r="X55" s="1948" t="s">
        <v>74</v>
      </c>
      <c r="Y55" s="1933">
        <v>593.95859279999888</v>
      </c>
      <c r="Z55" s="1933">
        <v>577.81266090000167</v>
      </c>
      <c r="AA55" s="1933">
        <v>599.95469889999958</v>
      </c>
      <c r="AB55" s="1933">
        <v>589.46818889999963</v>
      </c>
      <c r="AC55" s="1933">
        <v>578.48730520000038</v>
      </c>
      <c r="AD55" s="1933">
        <v>560.74558889999889</v>
      </c>
      <c r="AE55" s="1933">
        <v>563.20483260000071</v>
      </c>
      <c r="AF55" s="1933">
        <v>559.06712429999891</v>
      </c>
      <c r="AG55" s="1933">
        <v>580.73779739999918</v>
      </c>
      <c r="AH55" s="1933">
        <v>578.66751949999832</v>
      </c>
      <c r="AI55" s="1933">
        <v>578.16329179999957</v>
      </c>
      <c r="AJ55" s="1933">
        <v>591.53910639999947</v>
      </c>
      <c r="AK55" s="1933">
        <v>6951.8067076001098</v>
      </c>
      <c r="AL55" s="1942"/>
      <c r="AM55" s="1942"/>
      <c r="AN55" s="1047"/>
      <c r="AO55" s="1047"/>
      <c r="AP55" s="1047"/>
      <c r="AQ55" s="1047"/>
      <c r="AR55" s="1047"/>
      <c r="AS55" s="1047"/>
      <c r="AT55" s="1047"/>
      <c r="AU55" s="1047"/>
      <c r="AV55" s="1047"/>
      <c r="AW55" s="1047"/>
      <c r="AX55" s="1047"/>
      <c r="AY55" s="1047"/>
      <c r="AZ55" s="1047"/>
      <c r="BA55" s="1047"/>
      <c r="BB55" s="1047"/>
      <c r="BC55" s="1047"/>
    </row>
    <row r="56" spans="1:55" s="1" customFormat="1" ht="18.75" customHeight="1">
      <c r="A56" s="3"/>
      <c r="B56" s="465"/>
      <c r="C56" s="443"/>
      <c r="D56" s="466" t="s">
        <v>74</v>
      </c>
      <c r="E56" s="467">
        <v>25.893492599999917</v>
      </c>
      <c r="F56" s="467">
        <v>22.129831599999964</v>
      </c>
      <c r="G56" s="467">
        <v>25.227536899999958</v>
      </c>
      <c r="H56" s="467">
        <v>24.228642499999978</v>
      </c>
      <c r="I56" s="467">
        <v>25.191407900000023</v>
      </c>
      <c r="J56" s="467">
        <v>23.978438599999993</v>
      </c>
      <c r="K56" s="467">
        <v>26.153327900000019</v>
      </c>
      <c r="L56" s="467">
        <v>26.090315899999919</v>
      </c>
      <c r="M56" s="467">
        <v>27.531102499999996</v>
      </c>
      <c r="N56" s="467">
        <v>28.026092399999975</v>
      </c>
      <c r="O56" s="467">
        <v>26.237844999999982</v>
      </c>
      <c r="P56" s="469">
        <v>27.225602100000071</v>
      </c>
      <c r="Q56" s="977">
        <f t="shared" si="5"/>
        <v>307.9136358999998</v>
      </c>
      <c r="R56" s="431"/>
      <c r="S56" s="431"/>
      <c r="T56" s="431"/>
      <c r="U56" s="1047"/>
      <c r="V56" s="1949"/>
      <c r="W56" s="1948" t="s">
        <v>262</v>
      </c>
      <c r="X56" s="1948" t="s">
        <v>275</v>
      </c>
      <c r="Y56" s="1933">
        <v>0.18607429999999991</v>
      </c>
      <c r="Z56" s="1933">
        <v>0.17635359999999986</v>
      </c>
      <c r="AA56" s="1933">
        <v>0.13096290000000005</v>
      </c>
      <c r="AB56" s="1933">
        <v>0.1319862</v>
      </c>
      <c r="AC56" s="1933">
        <v>0.1306725</v>
      </c>
      <c r="AD56" s="1933">
        <v>0.1282393</v>
      </c>
      <c r="AE56" s="1933">
        <v>0.13242999999999999</v>
      </c>
      <c r="AF56" s="1933">
        <v>0.13628779999999999</v>
      </c>
      <c r="AG56" s="1933">
        <v>0.13522509999999999</v>
      </c>
      <c r="AH56" s="1933">
        <v>0.13642270000000001</v>
      </c>
      <c r="AI56" s="1933">
        <v>0.1249936</v>
      </c>
      <c r="AJ56" s="1933">
        <v>0.13013509999999998</v>
      </c>
      <c r="AK56" s="1933">
        <v>1.6797830999999981</v>
      </c>
      <c r="AL56" s="1942"/>
      <c r="AM56" s="1942"/>
      <c r="AN56" s="1047"/>
      <c r="AO56" s="1047"/>
      <c r="AP56" s="1047"/>
      <c r="AQ56" s="1047"/>
      <c r="AR56" s="1047"/>
      <c r="AS56" s="1047"/>
      <c r="AT56" s="1047"/>
      <c r="AU56" s="1047"/>
      <c r="AV56" s="1047"/>
      <c r="AW56" s="1047"/>
      <c r="AX56" s="1047"/>
      <c r="AY56" s="1047"/>
      <c r="AZ56" s="1047"/>
      <c r="BA56" s="1047"/>
      <c r="BB56" s="1047"/>
      <c r="BC56" s="1047"/>
    </row>
    <row r="57" spans="1:55" s="1" customFormat="1" ht="18.75" customHeight="1">
      <c r="A57" s="3"/>
      <c r="B57" s="465">
        <v>9</v>
      </c>
      <c r="C57" s="443" t="s">
        <v>14</v>
      </c>
      <c r="D57" s="466" t="s">
        <v>74</v>
      </c>
      <c r="E57" s="467">
        <v>76.203476000000052</v>
      </c>
      <c r="F57" s="467">
        <v>69.309416100000377</v>
      </c>
      <c r="G57" s="467">
        <v>77.239545599999886</v>
      </c>
      <c r="H57" s="467">
        <v>75.593183000000124</v>
      </c>
      <c r="I57" s="467">
        <v>78.667329099999833</v>
      </c>
      <c r="J57" s="467">
        <v>76.16269750000005</v>
      </c>
      <c r="K57" s="467">
        <v>78.665937399999905</v>
      </c>
      <c r="L57" s="467">
        <v>78.965260200000216</v>
      </c>
      <c r="M57" s="467">
        <v>78.061366099999773</v>
      </c>
      <c r="N57" s="467">
        <v>81.043830500000183</v>
      </c>
      <c r="O57" s="467">
        <v>78.351536099999535</v>
      </c>
      <c r="P57" s="469">
        <v>80.611179500000048</v>
      </c>
      <c r="Q57" s="977">
        <f t="shared" si="5"/>
        <v>928.87475710000001</v>
      </c>
      <c r="R57" s="431"/>
      <c r="S57" s="431"/>
      <c r="T57" s="431"/>
      <c r="U57" s="1047"/>
      <c r="V57" s="1949"/>
      <c r="W57" s="1948" t="s">
        <v>262</v>
      </c>
      <c r="X57" s="1948" t="s">
        <v>74</v>
      </c>
      <c r="Y57" s="1933">
        <v>156.55674669999991</v>
      </c>
      <c r="Z57" s="1933">
        <v>140.92031039999958</v>
      </c>
      <c r="AA57" s="1933">
        <v>155.56480300000112</v>
      </c>
      <c r="AB57" s="1933">
        <v>146.2807616999996</v>
      </c>
      <c r="AC57" s="1933">
        <v>150.82137419999978</v>
      </c>
      <c r="AD57" s="1933">
        <v>147.42540759999838</v>
      </c>
      <c r="AE57" s="1933">
        <v>150.13068469999948</v>
      </c>
      <c r="AF57" s="1933">
        <v>150.86513210000044</v>
      </c>
      <c r="AG57" s="1933">
        <v>148.92967880000174</v>
      </c>
      <c r="AH57" s="1933">
        <v>153.94610160000002</v>
      </c>
      <c r="AI57" s="1933">
        <v>154.3154406000003</v>
      </c>
      <c r="AJ57" s="1933">
        <v>164.82787010000092</v>
      </c>
      <c r="AK57" s="1933">
        <v>1820.5843115000066</v>
      </c>
      <c r="AL57" s="1942"/>
      <c r="AM57" s="1942"/>
      <c r="AN57" s="1047"/>
      <c r="AO57" s="1047"/>
      <c r="AP57" s="1047"/>
      <c r="AQ57" s="1047"/>
      <c r="AR57" s="1047"/>
      <c r="AS57" s="1047"/>
      <c r="AT57" s="1047"/>
      <c r="AU57" s="1047"/>
      <c r="AV57" s="1047"/>
      <c r="AW57" s="1047"/>
      <c r="AX57" s="1047"/>
      <c r="AY57" s="1047"/>
      <c r="AZ57" s="1047"/>
      <c r="BA57" s="1047"/>
      <c r="BB57" s="1047"/>
      <c r="BC57" s="1047"/>
    </row>
    <row r="58" spans="1:55" s="1" customFormat="1" ht="18.75" customHeight="1">
      <c r="A58" s="3"/>
      <c r="B58" s="461">
        <v>10</v>
      </c>
      <c r="C58" s="992" t="s">
        <v>16</v>
      </c>
      <c r="D58" s="462" t="s">
        <v>275</v>
      </c>
      <c r="E58" s="463">
        <v>1.3071300000000001E-2</v>
      </c>
      <c r="F58" s="463">
        <v>1.2951599999999997E-2</v>
      </c>
      <c r="G58" s="463">
        <v>1.2682500000000001E-2</v>
      </c>
      <c r="H58" s="463">
        <v>1.2546900000000001E-2</v>
      </c>
      <c r="I58" s="463">
        <v>1.2065399999999999E-2</v>
      </c>
      <c r="J58" s="463">
        <v>1.1948400000000001E-2</v>
      </c>
      <c r="K58" s="463">
        <v>1.1798099999999997E-2</v>
      </c>
      <c r="L58" s="463">
        <v>1.1719199999999999E-2</v>
      </c>
      <c r="M58" s="463">
        <v>1.1527499999999996E-2</v>
      </c>
      <c r="N58" s="463">
        <v>1.1395200000000001E-2</v>
      </c>
      <c r="O58" s="463">
        <v>1.1487599999999997E-2</v>
      </c>
      <c r="P58" s="464">
        <v>1.1376899999999999E-2</v>
      </c>
      <c r="Q58" s="976">
        <f t="shared" si="5"/>
        <v>0.14457059999999997</v>
      </c>
      <c r="R58" s="431"/>
      <c r="S58" s="431"/>
      <c r="T58" s="431"/>
      <c r="U58" s="1047"/>
      <c r="V58" s="1949"/>
      <c r="W58" s="1947" t="s">
        <v>263</v>
      </c>
      <c r="X58" s="1948" t="s">
        <v>74</v>
      </c>
      <c r="Y58" s="1933">
        <v>472.54563974999888</v>
      </c>
      <c r="Z58" s="1933">
        <v>496.49185123999968</v>
      </c>
      <c r="AA58" s="1933">
        <v>490.62267184000115</v>
      </c>
      <c r="AB58" s="1933">
        <v>483.14546013000034</v>
      </c>
      <c r="AC58" s="1933">
        <v>468.02657299999873</v>
      </c>
      <c r="AD58" s="1933">
        <v>466.74707799999914</v>
      </c>
      <c r="AE58" s="1933">
        <v>455.77259833000045</v>
      </c>
      <c r="AF58" s="1933">
        <v>471.59581470000074</v>
      </c>
      <c r="AG58" s="1933">
        <v>483.79361030000075</v>
      </c>
      <c r="AH58" s="1933">
        <v>481.65523009999845</v>
      </c>
      <c r="AI58" s="1933">
        <v>493.83914369999923</v>
      </c>
      <c r="AJ58" s="1933">
        <v>499.3831100999995</v>
      </c>
      <c r="AK58" s="1933">
        <v>5763.6187811899799</v>
      </c>
      <c r="AL58" s="1942"/>
      <c r="AM58" s="1942"/>
      <c r="AN58" s="1047"/>
      <c r="AO58" s="1047"/>
      <c r="AP58" s="1047"/>
      <c r="AQ58" s="1047"/>
      <c r="AR58" s="1047"/>
      <c r="AS58" s="1047"/>
      <c r="AT58" s="1047"/>
      <c r="AU58" s="1047"/>
      <c r="AV58" s="1047"/>
      <c r="AW58" s="1047"/>
      <c r="AX58" s="1047"/>
      <c r="AY58" s="1047"/>
      <c r="AZ58" s="1047"/>
      <c r="BA58" s="1047"/>
      <c r="BB58" s="1047"/>
      <c r="BC58" s="1047"/>
    </row>
    <row r="59" spans="1:55" s="1" customFormat="1" ht="15">
      <c r="A59" s="3"/>
      <c r="B59" s="465"/>
      <c r="C59" s="443"/>
      <c r="D59" s="466" t="s">
        <v>74</v>
      </c>
      <c r="E59" s="467">
        <v>114.52607701000044</v>
      </c>
      <c r="F59" s="467">
        <v>105.44178115000018</v>
      </c>
      <c r="G59" s="467">
        <v>115.57036244000032</v>
      </c>
      <c r="H59" s="467">
        <v>106.73480866999944</v>
      </c>
      <c r="I59" s="467">
        <v>101.39147456999997</v>
      </c>
      <c r="J59" s="467">
        <v>95.27490244000046</v>
      </c>
      <c r="K59" s="467">
        <v>94.828391689999549</v>
      </c>
      <c r="L59" s="467">
        <v>94.51320919000041</v>
      </c>
      <c r="M59" s="467">
        <v>95.137384850000274</v>
      </c>
      <c r="N59" s="467">
        <v>101.16832407000015</v>
      </c>
      <c r="O59" s="467">
        <v>108.93964832999983</v>
      </c>
      <c r="P59" s="469">
        <v>118.45886516000039</v>
      </c>
      <c r="Q59" s="977">
        <f t="shared" si="5"/>
        <v>1251.9852295700014</v>
      </c>
      <c r="R59" s="430"/>
      <c r="S59" s="430"/>
      <c r="T59" s="430"/>
      <c r="U59" s="1047"/>
      <c r="V59" s="1949"/>
      <c r="W59" s="1948" t="s">
        <v>264</v>
      </c>
      <c r="X59" s="1948" t="s">
        <v>275</v>
      </c>
      <c r="Y59" s="1933">
        <v>4.4306499999999999E-2</v>
      </c>
      <c r="Z59" s="1933">
        <v>3.7073000000000009E-2</v>
      </c>
      <c r="AA59" s="1933">
        <v>4.8517400000000002E-2</v>
      </c>
      <c r="AB59" s="1933">
        <v>3.8037899999999993E-2</v>
      </c>
      <c r="AC59" s="1933">
        <v>4.3976600000000005E-2</v>
      </c>
      <c r="AD59" s="1933">
        <v>4.1466700000000002E-2</v>
      </c>
      <c r="AE59" s="1933">
        <v>0.10859449999999997</v>
      </c>
      <c r="AF59" s="1933">
        <v>4.2814800000000014E-2</v>
      </c>
      <c r="AG59" s="1933">
        <v>5.0318999999999996E-2</v>
      </c>
      <c r="AH59" s="1933">
        <v>4.6550000000000008E-2</v>
      </c>
      <c r="AI59" s="1933">
        <v>5.2034000000000004E-2</v>
      </c>
      <c r="AJ59" s="1933">
        <v>6.0480999999999993E-2</v>
      </c>
      <c r="AK59" s="1933">
        <v>0.61417140000000026</v>
      </c>
      <c r="AL59" s="1942"/>
      <c r="AM59" s="1942"/>
      <c r="AN59" s="1047"/>
      <c r="AO59" s="1047"/>
      <c r="AP59" s="1047"/>
      <c r="AQ59" s="1047"/>
      <c r="AR59" s="1047"/>
      <c r="AS59" s="1047"/>
      <c r="AT59" s="1047"/>
      <c r="AU59" s="1047"/>
      <c r="AV59" s="1047"/>
      <c r="AW59" s="1047"/>
      <c r="AX59" s="1047"/>
      <c r="AY59" s="1047"/>
      <c r="AZ59" s="1047"/>
      <c r="BA59" s="1047"/>
      <c r="BB59" s="1047"/>
      <c r="BC59" s="1047"/>
    </row>
    <row r="60" spans="1:55" s="1" customFormat="1" ht="15">
      <c r="A60" s="3"/>
      <c r="B60" s="461">
        <v>11</v>
      </c>
      <c r="C60" s="444" t="s">
        <v>19</v>
      </c>
      <c r="D60" s="466" t="s">
        <v>74</v>
      </c>
      <c r="E60" s="467">
        <v>69.815530769999981</v>
      </c>
      <c r="F60" s="467">
        <v>64.954431589999814</v>
      </c>
      <c r="G60" s="467">
        <v>72.091920800000011</v>
      </c>
      <c r="H60" s="467">
        <v>67.299896059999824</v>
      </c>
      <c r="I60" s="467">
        <v>68.048600730000189</v>
      </c>
      <c r="J60" s="467">
        <v>66.421844839999608</v>
      </c>
      <c r="K60" s="467">
        <v>67.29725606999996</v>
      </c>
      <c r="L60" s="467">
        <v>68.435579200000035</v>
      </c>
      <c r="M60" s="467">
        <v>66.75119145999976</v>
      </c>
      <c r="N60" s="467">
        <v>69.062596450000072</v>
      </c>
      <c r="O60" s="467">
        <v>69.041075940000141</v>
      </c>
      <c r="P60" s="469">
        <v>73.896117259999968</v>
      </c>
      <c r="Q60" s="977">
        <f t="shared" si="5"/>
        <v>823.11604116999945</v>
      </c>
      <c r="R60" s="430"/>
      <c r="S60" s="430"/>
      <c r="T60" s="430"/>
      <c r="U60" s="1047"/>
      <c r="V60" s="1949"/>
      <c r="W60" s="1948" t="s">
        <v>264</v>
      </c>
      <c r="X60" s="1948" t="s">
        <v>74</v>
      </c>
      <c r="Y60" s="1933">
        <v>1.4978804000000012</v>
      </c>
      <c r="Z60" s="1933">
        <v>2.4599283000000005</v>
      </c>
      <c r="AA60" s="1933">
        <v>2.4203726000000008</v>
      </c>
      <c r="AB60" s="1933">
        <v>1.7870238999999986</v>
      </c>
      <c r="AC60" s="1933">
        <v>1.7799492999999995</v>
      </c>
      <c r="AD60" s="1933">
        <v>1.5427566000000006</v>
      </c>
      <c r="AE60" s="1933">
        <v>1.2720149999999999</v>
      </c>
      <c r="AF60" s="1933">
        <v>1.5723940999999997</v>
      </c>
      <c r="AG60" s="1933">
        <v>3.3538470999999985</v>
      </c>
      <c r="AH60" s="1933">
        <v>1.6931437000000007</v>
      </c>
      <c r="AI60" s="1933">
        <v>1.9792482999999987</v>
      </c>
      <c r="AJ60" s="1933">
        <v>1.9953787000000005</v>
      </c>
      <c r="AK60" s="1933">
        <v>23.353937999999999</v>
      </c>
      <c r="AL60" s="1942"/>
      <c r="AM60" s="1942"/>
      <c r="AN60" s="1047"/>
      <c r="AO60" s="1047"/>
      <c r="AP60" s="1047"/>
      <c r="AQ60" s="1047"/>
      <c r="AR60" s="1047"/>
      <c r="AS60" s="1047"/>
      <c r="AT60" s="1047"/>
      <c r="AU60" s="1047"/>
      <c r="AV60" s="1047"/>
      <c r="AW60" s="1047"/>
      <c r="AX60" s="1047"/>
      <c r="AY60" s="1047"/>
      <c r="AZ60" s="1047"/>
      <c r="BA60" s="1047"/>
      <c r="BB60" s="1047"/>
      <c r="BC60" s="1047"/>
    </row>
    <row r="61" spans="1:55" s="1" customFormat="1" ht="15">
      <c r="A61" s="3"/>
      <c r="B61" s="461">
        <v>12</v>
      </c>
      <c r="C61" s="993" t="s">
        <v>20</v>
      </c>
      <c r="D61" s="462" t="s">
        <v>74</v>
      </c>
      <c r="E61" s="459">
        <v>35.400440400000079</v>
      </c>
      <c r="F61" s="459">
        <v>32.401712599999954</v>
      </c>
      <c r="G61" s="459">
        <v>35.712049000000043</v>
      </c>
      <c r="H61" s="459">
        <v>33.174564189999984</v>
      </c>
      <c r="I61" s="459">
        <v>32.880728690000026</v>
      </c>
      <c r="J61" s="459">
        <v>32.295554260000067</v>
      </c>
      <c r="K61" s="459">
        <v>32.401974020000061</v>
      </c>
      <c r="L61" s="459">
        <v>32.396889730000005</v>
      </c>
      <c r="M61" s="459">
        <v>31.185128119999934</v>
      </c>
      <c r="N61" s="459">
        <v>33.584586949999959</v>
      </c>
      <c r="O61" s="459">
        <v>33.81640035999996</v>
      </c>
      <c r="P61" s="460">
        <v>35.864296690000103</v>
      </c>
      <c r="Q61" s="972">
        <f t="shared" si="5"/>
        <v>401.11432501000019</v>
      </c>
      <c r="R61" s="430"/>
      <c r="S61" s="430"/>
      <c r="T61" s="430"/>
      <c r="U61" s="1047"/>
      <c r="V61" s="1949"/>
      <c r="W61" s="1947" t="s">
        <v>30</v>
      </c>
      <c r="X61" s="1948" t="s">
        <v>74</v>
      </c>
      <c r="Y61" s="1933">
        <v>1.1551223999999998</v>
      </c>
      <c r="Z61" s="1933">
        <v>1.0156210999999999</v>
      </c>
      <c r="AA61" s="1933">
        <v>1.1752195000000003</v>
      </c>
      <c r="AB61" s="1933">
        <v>1.1035647000000002</v>
      </c>
      <c r="AC61" s="1933">
        <v>1.0897409000000005</v>
      </c>
      <c r="AD61" s="1933">
        <v>1.1000901000000003</v>
      </c>
      <c r="AE61" s="1933">
        <v>1.1333997999999998</v>
      </c>
      <c r="AF61" s="1933">
        <v>1.1005475999999998</v>
      </c>
      <c r="AG61" s="1933">
        <v>1.0590798000000001</v>
      </c>
      <c r="AH61" s="1933">
        <v>1.1096735000000004</v>
      </c>
      <c r="AI61" s="1933">
        <v>1.1084966000000001</v>
      </c>
      <c r="AJ61" s="1933">
        <v>1.1397504999999994</v>
      </c>
      <c r="AK61" s="1933">
        <v>13.290306499999991</v>
      </c>
      <c r="AL61" s="1942"/>
      <c r="AM61" s="1942"/>
      <c r="AN61" s="1047"/>
      <c r="AO61" s="1047"/>
      <c r="AP61" s="1047"/>
      <c r="AQ61" s="1047"/>
      <c r="AR61" s="1047"/>
      <c r="AS61" s="1047"/>
      <c r="AT61" s="1047"/>
      <c r="AU61" s="1047"/>
      <c r="AV61" s="1047"/>
      <c r="AW61" s="1047"/>
      <c r="AX61" s="1047"/>
      <c r="AY61" s="1047"/>
      <c r="AZ61" s="1047"/>
      <c r="BA61" s="1047"/>
      <c r="BB61" s="1047"/>
      <c r="BC61" s="1047"/>
    </row>
    <row r="62" spans="1:55" s="1" customFormat="1" ht="34.5" customHeight="1">
      <c r="A62" s="3"/>
      <c r="B62" s="468">
        <v>13</v>
      </c>
      <c r="C62" s="401" t="s">
        <v>325</v>
      </c>
      <c r="D62" s="452" t="s">
        <v>74</v>
      </c>
      <c r="E62" s="470">
        <v>0.14615060000000002</v>
      </c>
      <c r="F62" s="470">
        <v>0.16255749999999999</v>
      </c>
      <c r="G62" s="470">
        <v>0.14778579999999999</v>
      </c>
      <c r="H62" s="470">
        <v>0.17360889999999995</v>
      </c>
      <c r="I62" s="470">
        <v>0.1726608</v>
      </c>
      <c r="J62" s="470">
        <v>0.16193139999999998</v>
      </c>
      <c r="K62" s="470">
        <v>0.16939850000000004</v>
      </c>
      <c r="L62" s="470">
        <v>0.19849869999999997</v>
      </c>
      <c r="M62" s="470">
        <v>0.18017369999999999</v>
      </c>
      <c r="N62" s="470">
        <v>0.18465959999999998</v>
      </c>
      <c r="O62" s="470">
        <v>0.20556289999999999</v>
      </c>
      <c r="P62" s="471">
        <v>0.18780059999999998</v>
      </c>
      <c r="Q62" s="978">
        <f t="shared" si="5"/>
        <v>2.0907890000000005</v>
      </c>
      <c r="R62" s="430"/>
      <c r="S62" s="430"/>
      <c r="T62" s="430"/>
      <c r="U62" s="1047"/>
      <c r="V62" s="1949"/>
      <c r="W62" s="1948" t="s">
        <v>32</v>
      </c>
      <c r="X62" s="1948" t="s">
        <v>275</v>
      </c>
      <c r="Y62" s="1933">
        <v>0.2430283</v>
      </c>
      <c r="Z62" s="1933">
        <v>0.22528480000000004</v>
      </c>
      <c r="AA62" s="1933">
        <v>0.25498879999999996</v>
      </c>
      <c r="AB62" s="1933">
        <v>0.2318095</v>
      </c>
      <c r="AC62" s="1933">
        <v>0.23856479999999994</v>
      </c>
      <c r="AD62" s="1933">
        <v>0.2219759</v>
      </c>
      <c r="AE62" s="1933">
        <v>0.22751020000000002</v>
      </c>
      <c r="AF62" s="1933">
        <v>0.22045670000000001</v>
      </c>
      <c r="AG62" s="1933">
        <v>0.21581910000000007</v>
      </c>
      <c r="AH62" s="1933">
        <v>0.22170530000000005</v>
      </c>
      <c r="AI62" s="1933">
        <v>0.2241949</v>
      </c>
      <c r="AJ62" s="1933">
        <v>0.24612240000000005</v>
      </c>
      <c r="AK62" s="1933">
        <v>2.7714607000000004</v>
      </c>
      <c r="AL62" s="1942"/>
      <c r="AM62" s="1942"/>
      <c r="AN62" s="1047"/>
      <c r="AO62" s="1047"/>
      <c r="AP62" s="1047"/>
      <c r="AQ62" s="1047"/>
      <c r="AR62" s="1047"/>
      <c r="AS62" s="1047"/>
      <c r="AT62" s="1047"/>
      <c r="AU62" s="1047"/>
      <c r="AV62" s="1047"/>
      <c r="AW62" s="1047"/>
      <c r="AX62" s="1047"/>
      <c r="AY62" s="1047"/>
      <c r="AZ62" s="1047"/>
      <c r="BA62" s="1047"/>
      <c r="BB62" s="1047"/>
      <c r="BC62" s="1047"/>
    </row>
    <row r="63" spans="1:55" s="1" customFormat="1" ht="30">
      <c r="A63" s="3"/>
      <c r="B63" s="468">
        <v>14</v>
      </c>
      <c r="C63" s="401" t="s">
        <v>261</v>
      </c>
      <c r="D63" s="452" t="s">
        <v>275</v>
      </c>
      <c r="E63" s="470">
        <v>0.29421709999999995</v>
      </c>
      <c r="F63" s="470">
        <v>0.27610720000000005</v>
      </c>
      <c r="G63" s="470">
        <v>0.30252950000000017</v>
      </c>
      <c r="H63" s="470">
        <v>0.31102460000000004</v>
      </c>
      <c r="I63" s="470">
        <v>0.31278610000000007</v>
      </c>
      <c r="J63" s="470">
        <v>0.30905120000000003</v>
      </c>
      <c r="K63" s="470">
        <v>0.31414779999999998</v>
      </c>
      <c r="L63" s="470">
        <v>0.33088479999999987</v>
      </c>
      <c r="M63" s="470">
        <v>0.31695319999999993</v>
      </c>
      <c r="N63" s="470">
        <v>0.3065852</v>
      </c>
      <c r="O63" s="470">
        <v>0.31014810000000009</v>
      </c>
      <c r="P63" s="471">
        <v>0.30104939999999986</v>
      </c>
      <c r="Q63" s="978">
        <f t="shared" si="5"/>
        <v>3.6854841999999999</v>
      </c>
      <c r="R63" s="430"/>
      <c r="S63" s="430"/>
      <c r="T63" s="430"/>
      <c r="U63" s="1047"/>
      <c r="V63" s="1949"/>
      <c r="W63" s="1948" t="s">
        <v>32</v>
      </c>
      <c r="X63" s="1948" t="s">
        <v>74</v>
      </c>
      <c r="Y63" s="1933">
        <v>86.239741199999827</v>
      </c>
      <c r="Z63" s="1933">
        <v>78.552514100000181</v>
      </c>
      <c r="AA63" s="1933">
        <v>87.938630499999817</v>
      </c>
      <c r="AB63" s="1933">
        <v>83.890686999999787</v>
      </c>
      <c r="AC63" s="1933">
        <v>87.455274500000101</v>
      </c>
      <c r="AD63" s="1933">
        <v>85.188721099999782</v>
      </c>
      <c r="AE63" s="1933">
        <v>86.977720500000473</v>
      </c>
      <c r="AF63" s="1933">
        <v>87.369228499999863</v>
      </c>
      <c r="AG63" s="1933">
        <v>85.395274800000109</v>
      </c>
      <c r="AH63" s="1933">
        <v>89.088637899999668</v>
      </c>
      <c r="AI63" s="1933">
        <v>86.187065299999702</v>
      </c>
      <c r="AJ63" s="1933">
        <v>90.566717700000183</v>
      </c>
      <c r="AK63" s="1933">
        <v>1034.850213099998</v>
      </c>
      <c r="AL63" s="1942"/>
      <c r="AM63" s="1942"/>
      <c r="AN63" s="1047"/>
      <c r="AO63" s="1047"/>
      <c r="AP63" s="1047"/>
      <c r="AQ63" s="1047"/>
      <c r="AR63" s="1047"/>
      <c r="AS63" s="1047"/>
      <c r="AT63" s="1047"/>
      <c r="AU63" s="1047"/>
      <c r="AV63" s="1047"/>
      <c r="AW63" s="1047"/>
      <c r="AX63" s="1047"/>
      <c r="AY63" s="1047"/>
      <c r="AZ63" s="1047"/>
      <c r="BA63" s="1047"/>
      <c r="BB63" s="1047"/>
      <c r="BC63" s="1047"/>
    </row>
    <row r="64" spans="1:55" s="1" customFormat="1" ht="28.5">
      <c r="A64" s="3"/>
      <c r="B64" s="468">
        <v>15</v>
      </c>
      <c r="C64" s="401" t="s">
        <v>22</v>
      </c>
      <c r="D64" s="452" t="s">
        <v>74</v>
      </c>
      <c r="E64" s="470">
        <v>1.2806701099999993</v>
      </c>
      <c r="F64" s="470">
        <v>1.1314948999999999</v>
      </c>
      <c r="G64" s="470">
        <v>1.2356354499999997</v>
      </c>
      <c r="H64" s="470">
        <v>1.2315838300000002</v>
      </c>
      <c r="I64" s="470">
        <v>1.2368854399999996</v>
      </c>
      <c r="J64" s="470">
        <v>1.2746496200000008</v>
      </c>
      <c r="K64" s="470">
        <v>1.293769440000001</v>
      </c>
      <c r="L64" s="470">
        <v>1.3613753599999996</v>
      </c>
      <c r="M64" s="470">
        <v>1.3210742400000004</v>
      </c>
      <c r="N64" s="470">
        <v>1.2620270000000005</v>
      </c>
      <c r="O64" s="470">
        <v>1.3070611299999999</v>
      </c>
      <c r="P64" s="471">
        <v>1.2577745500000002</v>
      </c>
      <c r="Q64" s="978">
        <f t="shared" si="5"/>
        <v>15.194001070000001</v>
      </c>
      <c r="R64" s="430"/>
      <c r="S64" s="430"/>
      <c r="T64" s="430"/>
      <c r="U64" s="1047"/>
      <c r="V64" s="1949"/>
      <c r="W64" s="1948" t="s">
        <v>48</v>
      </c>
      <c r="X64" s="1948" t="s">
        <v>275</v>
      </c>
      <c r="Y64" s="1933">
        <v>34.554192700000044</v>
      </c>
      <c r="Z64" s="1933">
        <v>31.368202700000026</v>
      </c>
      <c r="AA64" s="1933">
        <v>32.99969920000003</v>
      </c>
      <c r="AB64" s="1933">
        <v>32.263156800000054</v>
      </c>
      <c r="AC64" s="1933">
        <v>32.9683372000001</v>
      </c>
      <c r="AD64" s="1933">
        <v>31.889910899999983</v>
      </c>
      <c r="AE64" s="1933">
        <v>33.694669200000021</v>
      </c>
      <c r="AF64" s="1933">
        <v>33.518461699999996</v>
      </c>
      <c r="AG64" s="1933">
        <v>35.024254999999989</v>
      </c>
      <c r="AH64" s="1933">
        <v>35.684537800000108</v>
      </c>
      <c r="AI64" s="1933">
        <v>34.144419200000058</v>
      </c>
      <c r="AJ64" s="1933">
        <v>34.81984939999991</v>
      </c>
      <c r="AK64" s="1933">
        <v>402.92969179999977</v>
      </c>
      <c r="AL64" s="1942"/>
      <c r="AM64" s="1942"/>
      <c r="AN64" s="1047"/>
      <c r="AO64" s="1047"/>
      <c r="AP64" s="1047"/>
      <c r="AQ64" s="1047"/>
      <c r="AR64" s="1047"/>
      <c r="AS64" s="1047"/>
      <c r="AT64" s="1047"/>
      <c r="AU64" s="1047"/>
      <c r="AV64" s="1047"/>
      <c r="AW64" s="1047"/>
      <c r="AX64" s="1047"/>
      <c r="AY64" s="1047"/>
      <c r="AZ64" s="1047"/>
      <c r="BA64" s="1047"/>
      <c r="BB64" s="1047"/>
      <c r="BC64" s="1047"/>
    </row>
    <row r="65" spans="1:55" s="1" customFormat="1" ht="28.5">
      <c r="A65" s="3"/>
      <c r="B65" s="468">
        <v>16</v>
      </c>
      <c r="C65" s="401" t="s">
        <v>24</v>
      </c>
      <c r="D65" s="452" t="s">
        <v>74</v>
      </c>
      <c r="E65" s="470">
        <v>2.5628662000000038</v>
      </c>
      <c r="F65" s="470">
        <v>2.4115309000000007</v>
      </c>
      <c r="G65" s="470">
        <v>2.3984446000000004</v>
      </c>
      <c r="H65" s="470">
        <v>2.6849673000000029</v>
      </c>
      <c r="I65" s="470">
        <v>2.5442290000000027</v>
      </c>
      <c r="J65" s="470">
        <v>2.6055295999999992</v>
      </c>
      <c r="K65" s="470">
        <v>2.5894877000000007</v>
      </c>
      <c r="L65" s="470">
        <v>2.7783410000000006</v>
      </c>
      <c r="M65" s="470">
        <v>2.7679959000000003</v>
      </c>
      <c r="N65" s="470">
        <v>2.678251699999997</v>
      </c>
      <c r="O65" s="470">
        <v>2.7514243999999999</v>
      </c>
      <c r="P65" s="471">
        <v>2.7260073000000018</v>
      </c>
      <c r="Q65" s="978">
        <f t="shared" si="5"/>
        <v>31.499075600000012</v>
      </c>
      <c r="R65" s="430"/>
      <c r="S65" s="430"/>
      <c r="T65" s="430"/>
      <c r="U65" s="1047"/>
      <c r="V65" s="1942"/>
      <c r="W65" s="1948" t="s">
        <v>48</v>
      </c>
      <c r="X65" s="1948" t="s">
        <v>74</v>
      </c>
      <c r="Y65" s="1933">
        <v>1883.8259008400134</v>
      </c>
      <c r="Z65" s="1933">
        <v>1828.1482974800097</v>
      </c>
      <c r="AA65" s="1933">
        <v>1905.9276145300039</v>
      </c>
      <c r="AB65" s="1933">
        <v>1850.8785235800237</v>
      </c>
      <c r="AC65" s="1933">
        <v>1834.8149944300067</v>
      </c>
      <c r="AD65" s="1933">
        <v>1789.4512596600089</v>
      </c>
      <c r="AE65" s="1933">
        <v>1790.6498458499798</v>
      </c>
      <c r="AF65" s="1933">
        <v>1812.5732967799938</v>
      </c>
      <c r="AG65" s="1933">
        <v>1846.6874376700086</v>
      </c>
      <c r="AH65" s="1933">
        <v>1869.9221396699963</v>
      </c>
      <c r="AI65" s="1933">
        <v>1889.515104959994</v>
      </c>
      <c r="AJ65" s="1933">
        <v>1948.2909402599844</v>
      </c>
      <c r="AK65" s="1933">
        <v>22250.685355709793</v>
      </c>
      <c r="AL65" s="1942"/>
      <c r="AM65" s="1942"/>
      <c r="AN65" s="1047"/>
      <c r="AO65" s="1047"/>
      <c r="AP65" s="1047"/>
      <c r="AQ65" s="1047"/>
      <c r="AR65" s="1047"/>
      <c r="AS65" s="1047"/>
      <c r="AT65" s="1047"/>
      <c r="AU65" s="1047"/>
      <c r="AV65" s="1047"/>
      <c r="AW65" s="1047"/>
      <c r="AX65" s="1047"/>
      <c r="AY65" s="1047"/>
      <c r="AZ65" s="1047"/>
      <c r="BA65" s="1047"/>
      <c r="BB65" s="1047"/>
      <c r="BC65" s="1047"/>
    </row>
    <row r="66" spans="1:55" s="1" customFormat="1" ht="28.5">
      <c r="A66" s="3"/>
      <c r="B66" s="468">
        <v>17</v>
      </c>
      <c r="C66" s="401" t="s">
        <v>26</v>
      </c>
      <c r="D66" s="452" t="s">
        <v>74</v>
      </c>
      <c r="E66" s="470">
        <v>1.5024927999999995</v>
      </c>
      <c r="F66" s="470">
        <v>1.6187195999999997</v>
      </c>
      <c r="G66" s="470">
        <v>1.3857757000000004</v>
      </c>
      <c r="H66" s="470">
        <v>1.4745076000000001</v>
      </c>
      <c r="I66" s="470">
        <v>1.4253909999999992</v>
      </c>
      <c r="J66" s="470">
        <v>1.5081833999999987</v>
      </c>
      <c r="K66" s="470">
        <v>1.4868385000000011</v>
      </c>
      <c r="L66" s="470">
        <v>1.5291097000000009</v>
      </c>
      <c r="M66" s="470">
        <v>1.5031983999999989</v>
      </c>
      <c r="N66" s="470">
        <v>1.5826224</v>
      </c>
      <c r="O66" s="470">
        <v>1.6169948000000001</v>
      </c>
      <c r="P66" s="471">
        <v>1.561275</v>
      </c>
      <c r="Q66" s="978">
        <f t="shared" si="5"/>
        <v>18.195108899999997</v>
      </c>
      <c r="R66" s="430"/>
      <c r="S66" s="430"/>
      <c r="T66" s="430"/>
      <c r="U66" s="1047"/>
      <c r="V66" s="1949"/>
      <c r="W66" s="1948" t="s">
        <v>48</v>
      </c>
      <c r="X66" s="1947" t="s">
        <v>48</v>
      </c>
      <c r="Y66" s="1933">
        <f>SUM(Y64:Y65)</f>
        <v>1918.3800935400136</v>
      </c>
      <c r="Z66" s="1933">
        <f t="shared" ref="Z66:AK66" si="6">SUM(Z64:Z65)</f>
        <v>1859.5165001800096</v>
      </c>
      <c r="AA66" s="1933">
        <f t="shared" si="6"/>
        <v>1938.927313730004</v>
      </c>
      <c r="AB66" s="1933">
        <f t="shared" si="6"/>
        <v>1883.1416803800239</v>
      </c>
      <c r="AC66" s="1933">
        <f t="shared" si="6"/>
        <v>1867.7833316300068</v>
      </c>
      <c r="AD66" s="1933">
        <f t="shared" si="6"/>
        <v>1821.3411705600088</v>
      </c>
      <c r="AE66" s="1933">
        <f t="shared" si="6"/>
        <v>1824.3445150499797</v>
      </c>
      <c r="AF66" s="1933">
        <f t="shared" si="6"/>
        <v>1846.0917584799938</v>
      </c>
      <c r="AG66" s="1933">
        <f t="shared" si="6"/>
        <v>1881.7116926700087</v>
      </c>
      <c r="AH66" s="1933">
        <f t="shared" si="6"/>
        <v>1905.6066774699964</v>
      </c>
      <c r="AI66" s="1933">
        <f t="shared" si="6"/>
        <v>1923.6595241599941</v>
      </c>
      <c r="AJ66" s="1933">
        <f t="shared" si="6"/>
        <v>1983.1107896599842</v>
      </c>
      <c r="AK66" s="1933">
        <f t="shared" si="6"/>
        <v>22653.615047509793</v>
      </c>
      <c r="AL66" s="1942"/>
      <c r="AM66" s="1942"/>
      <c r="AN66" s="1047"/>
      <c r="AO66" s="1047"/>
      <c r="AP66" s="1047"/>
      <c r="AQ66" s="1047"/>
      <c r="AR66" s="1047"/>
      <c r="AS66" s="1047"/>
      <c r="AT66" s="1047"/>
      <c r="AU66" s="1047"/>
      <c r="AV66" s="1047"/>
      <c r="AW66" s="1047"/>
      <c r="AX66" s="1047"/>
      <c r="AY66" s="1047"/>
      <c r="AZ66" s="1047"/>
      <c r="BA66" s="1047"/>
      <c r="BB66" s="1047"/>
      <c r="BC66" s="1047"/>
    </row>
    <row r="67" spans="1:55" s="1" customFormat="1" ht="18.75" customHeight="1">
      <c r="A67" s="3"/>
      <c r="B67" s="461">
        <v>18</v>
      </c>
      <c r="C67" s="992" t="s">
        <v>235</v>
      </c>
      <c r="D67" s="462" t="s">
        <v>275</v>
      </c>
      <c r="E67" s="463">
        <v>0.61298549999999974</v>
      </c>
      <c r="F67" s="463">
        <v>0.57965719999999932</v>
      </c>
      <c r="G67" s="463">
        <v>0.58591090000000001</v>
      </c>
      <c r="H67" s="463">
        <v>0.66648090000000004</v>
      </c>
      <c r="I67" s="463">
        <v>0.63154619999999917</v>
      </c>
      <c r="J67" s="463">
        <v>0.63921069999999913</v>
      </c>
      <c r="K67" s="463">
        <v>0.65102439999999984</v>
      </c>
      <c r="L67" s="463">
        <v>0.67643740000000019</v>
      </c>
      <c r="M67" s="463">
        <v>0.67225690000000038</v>
      </c>
      <c r="N67" s="463">
        <v>0.67334869999999936</v>
      </c>
      <c r="O67" s="463">
        <v>0.68389439999999968</v>
      </c>
      <c r="P67" s="464">
        <v>0.62115439999999955</v>
      </c>
      <c r="Q67" s="976">
        <f t="shared" si="5"/>
        <v>7.6939075999999975</v>
      </c>
      <c r="R67" s="430"/>
      <c r="S67" s="430"/>
      <c r="T67" s="430"/>
      <c r="U67" s="1047"/>
      <c r="V67" s="1951"/>
      <c r="W67" s="1952"/>
      <c r="X67" s="1953"/>
      <c r="Y67" s="1933"/>
      <c r="Z67" s="1933"/>
      <c r="AA67" s="1933"/>
      <c r="AB67" s="1933"/>
      <c r="AC67" s="1933"/>
      <c r="AD67" s="1933"/>
      <c r="AE67" s="1933"/>
      <c r="AF67" s="1933"/>
      <c r="AG67" s="1933"/>
      <c r="AH67" s="1933"/>
      <c r="AI67" s="1933"/>
      <c r="AJ67" s="1933"/>
      <c r="AK67" s="1933"/>
      <c r="AL67" s="1942"/>
      <c r="AM67" s="1942"/>
      <c r="AN67" s="1047"/>
      <c r="AO67" s="1047"/>
      <c r="AP67" s="1047"/>
      <c r="AQ67" s="1047"/>
      <c r="AR67" s="1047"/>
      <c r="AS67" s="1047"/>
      <c r="AT67" s="1047"/>
      <c r="AU67" s="1047"/>
      <c r="AV67" s="1047"/>
      <c r="AW67" s="1047"/>
      <c r="AX67" s="1047"/>
      <c r="AY67" s="1047"/>
      <c r="AZ67" s="1047"/>
      <c r="BA67" s="1047"/>
      <c r="BB67" s="1047"/>
      <c r="BC67" s="1047"/>
    </row>
    <row r="68" spans="1:55" s="1" customFormat="1" ht="18.75" customHeight="1">
      <c r="A68" s="3"/>
      <c r="B68" s="465"/>
      <c r="C68" s="443"/>
      <c r="D68" s="466" t="s">
        <v>74</v>
      </c>
      <c r="E68" s="467">
        <v>593.95859279999888</v>
      </c>
      <c r="F68" s="467">
        <v>577.81266090000167</v>
      </c>
      <c r="G68" s="467">
        <v>599.95469889999958</v>
      </c>
      <c r="H68" s="467">
        <v>589.46818889999963</v>
      </c>
      <c r="I68" s="467">
        <v>578.48730520000038</v>
      </c>
      <c r="J68" s="467">
        <v>560.74558889999889</v>
      </c>
      <c r="K68" s="467">
        <v>563.20483260000071</v>
      </c>
      <c r="L68" s="467">
        <v>559.06712429999891</v>
      </c>
      <c r="M68" s="467">
        <v>580.73779739999918</v>
      </c>
      <c r="N68" s="467">
        <v>578.66751949999832</v>
      </c>
      <c r="O68" s="467">
        <v>578.16329179999957</v>
      </c>
      <c r="P68" s="469">
        <v>591.53910639999947</v>
      </c>
      <c r="Q68" s="977">
        <f t="shared" si="5"/>
        <v>6951.8067075999952</v>
      </c>
      <c r="R68" s="430"/>
      <c r="S68" s="430"/>
      <c r="T68" s="430"/>
      <c r="U68" s="1047"/>
      <c r="V68" s="1954"/>
      <c r="W68" s="1952"/>
      <c r="X68" s="1953"/>
      <c r="Y68" s="1933"/>
      <c r="Z68" s="1933"/>
      <c r="AA68" s="1933"/>
      <c r="AB68" s="1933"/>
      <c r="AC68" s="1933"/>
      <c r="AD68" s="1933"/>
      <c r="AE68" s="1933"/>
      <c r="AF68" s="1933"/>
      <c r="AG68" s="1933"/>
      <c r="AH68" s="1933"/>
      <c r="AI68" s="1933"/>
      <c r="AJ68" s="1933"/>
      <c r="AK68" s="1933"/>
      <c r="AL68" s="1942"/>
      <c r="AM68" s="1942"/>
      <c r="AN68" s="1047"/>
      <c r="AO68" s="1047"/>
      <c r="AP68" s="1047"/>
      <c r="AQ68" s="1047"/>
      <c r="AR68" s="1047"/>
      <c r="AS68" s="1047"/>
      <c r="AT68" s="1047"/>
      <c r="AU68" s="1047"/>
      <c r="AV68" s="1047"/>
      <c r="AW68" s="1047"/>
      <c r="AX68" s="1047"/>
      <c r="AY68" s="1047"/>
      <c r="AZ68" s="1047"/>
      <c r="BA68" s="1047"/>
      <c r="BB68" s="1047"/>
      <c r="BC68" s="1047"/>
    </row>
    <row r="69" spans="1:55" s="1" customFormat="1" ht="18.75" customHeight="1">
      <c r="A69" s="3"/>
      <c r="B69" s="461">
        <v>19</v>
      </c>
      <c r="C69" s="992" t="s">
        <v>262</v>
      </c>
      <c r="D69" s="462" t="s">
        <v>275</v>
      </c>
      <c r="E69" s="463">
        <v>0.18607429999999991</v>
      </c>
      <c r="F69" s="463">
        <v>0.17635359999999986</v>
      </c>
      <c r="G69" s="463">
        <v>0.13096290000000005</v>
      </c>
      <c r="H69" s="463">
        <v>0.1319862</v>
      </c>
      <c r="I69" s="463">
        <v>0.1306725</v>
      </c>
      <c r="J69" s="463">
        <v>0.1282393</v>
      </c>
      <c r="K69" s="463">
        <v>0.13242999999999999</v>
      </c>
      <c r="L69" s="463">
        <v>0.13628779999999999</v>
      </c>
      <c r="M69" s="463">
        <v>0.13522509999999999</v>
      </c>
      <c r="N69" s="463">
        <v>0.13642270000000001</v>
      </c>
      <c r="O69" s="463">
        <v>0.1249936</v>
      </c>
      <c r="P69" s="464">
        <v>0.13013509999999998</v>
      </c>
      <c r="Q69" s="976">
        <f t="shared" si="5"/>
        <v>1.6797830999999999</v>
      </c>
      <c r="R69" s="430"/>
      <c r="S69" s="430"/>
      <c r="T69" s="430"/>
      <c r="U69" s="1047"/>
      <c r="V69" s="1954"/>
      <c r="W69" s="1952"/>
      <c r="X69" s="1953"/>
      <c r="Y69" s="1933"/>
      <c r="Z69" s="1933"/>
      <c r="AA69" s="1933"/>
      <c r="AB69" s="1933"/>
      <c r="AC69" s="1933"/>
      <c r="AD69" s="1933"/>
      <c r="AE69" s="1933"/>
      <c r="AF69" s="1933"/>
      <c r="AG69" s="1933"/>
      <c r="AH69" s="1933"/>
      <c r="AI69" s="1933"/>
      <c r="AJ69" s="1933"/>
      <c r="AK69" s="1933"/>
      <c r="AL69" s="1942"/>
      <c r="AM69" s="1942"/>
      <c r="AN69" s="1047"/>
      <c r="AO69" s="1047"/>
      <c r="AP69" s="1047"/>
      <c r="AQ69" s="1047"/>
      <c r="AR69" s="1047"/>
      <c r="AS69" s="1047"/>
      <c r="AT69" s="1047"/>
      <c r="AU69" s="1047"/>
      <c r="AV69" s="1047"/>
      <c r="AW69" s="1047"/>
      <c r="AX69" s="1047"/>
      <c r="AY69" s="1047"/>
      <c r="AZ69" s="1047"/>
      <c r="BA69" s="1047"/>
      <c r="BB69" s="1047"/>
      <c r="BC69" s="1047"/>
    </row>
    <row r="70" spans="1:55" s="1" customFormat="1" ht="18.75" customHeight="1">
      <c r="A70" s="3"/>
      <c r="B70" s="465"/>
      <c r="C70" s="443"/>
      <c r="D70" s="466" t="s">
        <v>74</v>
      </c>
      <c r="E70" s="467">
        <v>156.55674669999991</v>
      </c>
      <c r="F70" s="467">
        <v>140.92031039999958</v>
      </c>
      <c r="G70" s="467">
        <v>155.56480300000112</v>
      </c>
      <c r="H70" s="467">
        <v>146.2807616999996</v>
      </c>
      <c r="I70" s="467">
        <v>150.82137419999978</v>
      </c>
      <c r="J70" s="467">
        <v>147.42540759999838</v>
      </c>
      <c r="K70" s="467">
        <v>150.13068469999948</v>
      </c>
      <c r="L70" s="467">
        <v>150.86513210000044</v>
      </c>
      <c r="M70" s="467">
        <v>148.92967880000174</v>
      </c>
      <c r="N70" s="467">
        <v>153.94610160000002</v>
      </c>
      <c r="O70" s="467">
        <v>154.3154406000003</v>
      </c>
      <c r="P70" s="469">
        <v>164.82787010000092</v>
      </c>
      <c r="Q70" s="977">
        <f t="shared" si="5"/>
        <v>1820.5843115000011</v>
      </c>
      <c r="R70" s="430"/>
      <c r="S70" s="430"/>
      <c r="T70" s="430"/>
      <c r="U70" s="1047"/>
      <c r="V70" s="1954"/>
      <c r="W70" s="1952"/>
      <c r="X70" s="1953"/>
      <c r="Y70" s="1933"/>
      <c r="Z70" s="1933"/>
      <c r="AA70" s="1933"/>
      <c r="AB70" s="1933"/>
      <c r="AC70" s="1933"/>
      <c r="AD70" s="1933"/>
      <c r="AE70" s="1933"/>
      <c r="AF70" s="1933"/>
      <c r="AG70" s="1933"/>
      <c r="AH70" s="1933"/>
      <c r="AI70" s="1933"/>
      <c r="AJ70" s="1933"/>
      <c r="AK70" s="1933"/>
      <c r="AL70" s="1942"/>
      <c r="AM70" s="1942"/>
      <c r="AN70" s="1047"/>
      <c r="AO70" s="1047"/>
      <c r="AP70" s="1047"/>
      <c r="AQ70" s="1047"/>
      <c r="AR70" s="1047"/>
      <c r="AS70" s="1047"/>
      <c r="AT70" s="1047"/>
      <c r="AU70" s="1047"/>
      <c r="AV70" s="1047"/>
      <c r="AW70" s="1047"/>
      <c r="AX70" s="1047"/>
      <c r="AY70" s="1047"/>
      <c r="AZ70" s="1047"/>
      <c r="BA70" s="1047"/>
      <c r="BB70" s="1047"/>
      <c r="BC70" s="1047"/>
    </row>
    <row r="71" spans="1:55" s="1" customFormat="1" ht="18.75" customHeight="1">
      <c r="A71" s="3"/>
      <c r="B71" s="465">
        <v>20</v>
      </c>
      <c r="C71" s="443" t="s">
        <v>263</v>
      </c>
      <c r="D71" s="466" t="s">
        <v>74</v>
      </c>
      <c r="E71" s="467">
        <v>472.54563974999888</v>
      </c>
      <c r="F71" s="467">
        <v>496.49185123999968</v>
      </c>
      <c r="G71" s="467">
        <v>490.62267184000115</v>
      </c>
      <c r="H71" s="467">
        <v>483.14546013000034</v>
      </c>
      <c r="I71" s="467">
        <v>468.02657299999873</v>
      </c>
      <c r="J71" s="467">
        <v>466.74707799999914</v>
      </c>
      <c r="K71" s="467">
        <v>455.77259833000045</v>
      </c>
      <c r="L71" s="467">
        <v>471.59581470000074</v>
      </c>
      <c r="M71" s="467">
        <v>483.79361030000075</v>
      </c>
      <c r="N71" s="467">
        <v>481.65523009999845</v>
      </c>
      <c r="O71" s="467">
        <v>493.83914369999923</v>
      </c>
      <c r="P71" s="469">
        <v>499.3831100999995</v>
      </c>
      <c r="Q71" s="977">
        <f t="shared" si="5"/>
        <v>5763.6187811899972</v>
      </c>
      <c r="R71" s="430"/>
      <c r="S71" s="430"/>
      <c r="T71" s="430"/>
      <c r="U71" s="1047"/>
      <c r="V71" s="1954"/>
      <c r="W71" s="1952"/>
      <c r="X71" s="1953"/>
      <c r="Y71" s="1933"/>
      <c r="Z71" s="1933"/>
      <c r="AA71" s="1933"/>
      <c r="AB71" s="1933"/>
      <c r="AC71" s="1933"/>
      <c r="AD71" s="1933"/>
      <c r="AE71" s="1933"/>
      <c r="AF71" s="1933"/>
      <c r="AG71" s="1933"/>
      <c r="AH71" s="1933"/>
      <c r="AI71" s="1933"/>
      <c r="AJ71" s="1933"/>
      <c r="AK71" s="1933"/>
      <c r="AL71" s="1942"/>
      <c r="AM71" s="1942"/>
      <c r="AN71" s="1047"/>
      <c r="AO71" s="1047"/>
      <c r="AP71" s="1047"/>
      <c r="AQ71" s="1047"/>
      <c r="AR71" s="1047"/>
      <c r="AS71" s="1047"/>
      <c r="AT71" s="1047"/>
      <c r="AU71" s="1047"/>
      <c r="AV71" s="1047"/>
      <c r="AW71" s="1047"/>
      <c r="AX71" s="1047"/>
      <c r="AY71" s="1047"/>
      <c r="AZ71" s="1047"/>
      <c r="BA71" s="1047"/>
      <c r="BB71" s="1047"/>
      <c r="BC71" s="1047"/>
    </row>
    <row r="72" spans="1:55" s="1" customFormat="1" ht="18.75" customHeight="1">
      <c r="A72" s="3"/>
      <c r="B72" s="461">
        <v>21</v>
      </c>
      <c r="C72" s="992" t="s">
        <v>264</v>
      </c>
      <c r="D72" s="462" t="s">
        <v>275</v>
      </c>
      <c r="E72" s="463">
        <v>4.4306499999999999E-2</v>
      </c>
      <c r="F72" s="463">
        <v>3.7073000000000009E-2</v>
      </c>
      <c r="G72" s="463">
        <v>4.8517400000000002E-2</v>
      </c>
      <c r="H72" s="463">
        <v>3.8037899999999993E-2</v>
      </c>
      <c r="I72" s="463">
        <v>4.3976600000000005E-2</v>
      </c>
      <c r="J72" s="463">
        <v>4.1466700000000002E-2</v>
      </c>
      <c r="K72" s="463">
        <v>0.10859449999999997</v>
      </c>
      <c r="L72" s="463">
        <v>4.2814800000000014E-2</v>
      </c>
      <c r="M72" s="463">
        <v>5.0318999999999996E-2</v>
      </c>
      <c r="N72" s="463">
        <v>4.6550000000000008E-2</v>
      </c>
      <c r="O72" s="463">
        <v>5.2034000000000004E-2</v>
      </c>
      <c r="P72" s="464">
        <v>6.0480999999999993E-2</v>
      </c>
      <c r="Q72" s="976">
        <f t="shared" si="5"/>
        <v>0.61417140000000003</v>
      </c>
      <c r="R72" s="430"/>
      <c r="S72" s="430"/>
      <c r="T72" s="430"/>
      <c r="U72" s="1047"/>
      <c r="V72" s="1954"/>
      <c r="W72" s="1952"/>
      <c r="X72" s="1953"/>
      <c r="Y72" s="1933"/>
      <c r="Z72" s="1933"/>
      <c r="AA72" s="1933"/>
      <c r="AB72" s="1933"/>
      <c r="AC72" s="1933"/>
      <c r="AD72" s="1933"/>
      <c r="AE72" s="1933"/>
      <c r="AF72" s="1933"/>
      <c r="AG72" s="1933"/>
      <c r="AH72" s="1933"/>
      <c r="AI72" s="1933"/>
      <c r="AJ72" s="1933"/>
      <c r="AK72" s="1933"/>
      <c r="AL72" s="1942"/>
      <c r="AM72" s="1942"/>
      <c r="AN72" s="1047"/>
      <c r="AO72" s="1047"/>
      <c r="AP72" s="1047"/>
      <c r="AQ72" s="1047"/>
      <c r="AR72" s="1047"/>
      <c r="AS72" s="1047"/>
      <c r="AT72" s="1047"/>
      <c r="AU72" s="1047"/>
      <c r="AV72" s="1047"/>
      <c r="AW72" s="1047"/>
      <c r="AX72" s="1047"/>
      <c r="AY72" s="1047"/>
      <c r="AZ72" s="1047"/>
      <c r="BA72" s="1047"/>
      <c r="BB72" s="1047"/>
      <c r="BC72" s="1047"/>
    </row>
    <row r="73" spans="1:55" s="1" customFormat="1" ht="18.75" customHeight="1">
      <c r="A73" s="3"/>
      <c r="B73" s="465"/>
      <c r="C73" s="443"/>
      <c r="D73" s="466" t="s">
        <v>74</v>
      </c>
      <c r="E73" s="467">
        <v>1.4978804000000012</v>
      </c>
      <c r="F73" s="467">
        <v>2.4599283000000005</v>
      </c>
      <c r="G73" s="467">
        <v>2.4203726000000008</v>
      </c>
      <c r="H73" s="467">
        <v>1.7870238999999986</v>
      </c>
      <c r="I73" s="467">
        <v>1.7799492999999995</v>
      </c>
      <c r="J73" s="467">
        <v>1.5427566000000006</v>
      </c>
      <c r="K73" s="467">
        <v>1.2720149999999999</v>
      </c>
      <c r="L73" s="467">
        <v>1.5723940999999997</v>
      </c>
      <c r="M73" s="467">
        <v>3.3538470999999985</v>
      </c>
      <c r="N73" s="467">
        <v>1.6931437000000007</v>
      </c>
      <c r="O73" s="467">
        <v>1.9792482999999987</v>
      </c>
      <c r="P73" s="469">
        <v>1.9953787000000005</v>
      </c>
      <c r="Q73" s="977">
        <f t="shared" si="5"/>
        <v>23.353937999999999</v>
      </c>
      <c r="R73" s="430"/>
      <c r="S73" s="430"/>
      <c r="T73" s="430"/>
      <c r="U73" s="1047"/>
      <c r="V73" s="1954"/>
      <c r="W73" s="1952"/>
      <c r="X73" s="1953"/>
      <c r="Y73" s="1933"/>
      <c r="Z73" s="1933"/>
      <c r="AA73" s="1933"/>
      <c r="AB73" s="1933"/>
      <c r="AC73" s="1933"/>
      <c r="AD73" s="1933"/>
      <c r="AE73" s="1933"/>
      <c r="AF73" s="1933"/>
      <c r="AG73" s="1933"/>
      <c r="AH73" s="1933"/>
      <c r="AI73" s="1933"/>
      <c r="AJ73" s="1933"/>
      <c r="AK73" s="1933"/>
      <c r="AL73" s="1942"/>
      <c r="AM73" s="1942"/>
      <c r="AN73" s="1047"/>
      <c r="AO73" s="1047"/>
      <c r="AP73" s="1047"/>
      <c r="AQ73" s="1047"/>
      <c r="AR73" s="1047"/>
      <c r="AS73" s="1047"/>
      <c r="AT73" s="1047"/>
      <c r="AU73" s="1047"/>
      <c r="AV73" s="1047"/>
      <c r="AW73" s="1047"/>
      <c r="AX73" s="1047"/>
      <c r="AY73" s="1047"/>
      <c r="AZ73" s="1047"/>
      <c r="BA73" s="1047"/>
      <c r="BB73" s="1047"/>
      <c r="BC73" s="1047"/>
    </row>
    <row r="74" spans="1:55" s="1" customFormat="1" ht="18.75" customHeight="1">
      <c r="A74" s="3"/>
      <c r="B74" s="465">
        <v>22</v>
      </c>
      <c r="C74" s="443" t="s">
        <v>30</v>
      </c>
      <c r="D74" s="472" t="s">
        <v>74</v>
      </c>
      <c r="E74" s="467">
        <v>1.1551223999999998</v>
      </c>
      <c r="F74" s="467">
        <v>1.0156210999999999</v>
      </c>
      <c r="G74" s="467">
        <v>1.1752195000000003</v>
      </c>
      <c r="H74" s="467">
        <v>1.1035647000000002</v>
      </c>
      <c r="I74" s="467">
        <v>1.0897409000000005</v>
      </c>
      <c r="J74" s="467">
        <v>1.1000901000000003</v>
      </c>
      <c r="K74" s="467">
        <v>1.1333997999999998</v>
      </c>
      <c r="L74" s="467">
        <v>1.1005475999999998</v>
      </c>
      <c r="M74" s="467">
        <v>1.0590798000000001</v>
      </c>
      <c r="N74" s="467">
        <v>1.1096735000000004</v>
      </c>
      <c r="O74" s="467">
        <v>1.1084966000000001</v>
      </c>
      <c r="P74" s="469">
        <v>1.1397504999999994</v>
      </c>
      <c r="Q74" s="977">
        <f t="shared" si="5"/>
        <v>13.2903065</v>
      </c>
      <c r="R74" s="430"/>
      <c r="S74" s="430"/>
      <c r="T74" s="430"/>
      <c r="U74" s="1047"/>
      <c r="V74" s="1954"/>
      <c r="W74" s="1952"/>
      <c r="X74" s="1953"/>
      <c r="Y74" s="1933"/>
      <c r="Z74" s="1933"/>
      <c r="AA74" s="1933"/>
      <c r="AB74" s="1933"/>
      <c r="AC74" s="1933"/>
      <c r="AD74" s="1933"/>
      <c r="AE74" s="1933"/>
      <c r="AF74" s="1933"/>
      <c r="AG74" s="1933"/>
      <c r="AH74" s="1933"/>
      <c r="AI74" s="1933"/>
      <c r="AJ74" s="1933"/>
      <c r="AK74" s="1933"/>
      <c r="AL74" s="1942"/>
      <c r="AM74" s="1942"/>
      <c r="AN74" s="1047"/>
      <c r="AO74" s="1047"/>
      <c r="AP74" s="1047"/>
      <c r="AQ74" s="1047"/>
      <c r="AR74" s="1047"/>
      <c r="AS74" s="1047"/>
      <c r="AT74" s="1047"/>
      <c r="AU74" s="1047"/>
      <c r="AV74" s="1047"/>
      <c r="AW74" s="1047"/>
      <c r="AX74" s="1047"/>
      <c r="AY74" s="1047"/>
      <c r="AZ74" s="1047"/>
      <c r="BA74" s="1047"/>
      <c r="BB74" s="1047"/>
      <c r="BC74" s="1047"/>
    </row>
    <row r="75" spans="1:55" s="1" customFormat="1" ht="18.75" customHeight="1">
      <c r="A75" s="3"/>
      <c r="B75" s="461">
        <v>23</v>
      </c>
      <c r="C75" s="992" t="s">
        <v>32</v>
      </c>
      <c r="D75" s="462" t="s">
        <v>275</v>
      </c>
      <c r="E75" s="463">
        <v>0.2430283</v>
      </c>
      <c r="F75" s="463">
        <v>0.22528480000000004</v>
      </c>
      <c r="G75" s="463">
        <v>0.25498879999999996</v>
      </c>
      <c r="H75" s="463">
        <v>0.2318095</v>
      </c>
      <c r="I75" s="463">
        <v>0.23856479999999994</v>
      </c>
      <c r="J75" s="463">
        <v>0.2219759</v>
      </c>
      <c r="K75" s="463">
        <v>0.22751020000000002</v>
      </c>
      <c r="L75" s="463">
        <v>0.22045670000000001</v>
      </c>
      <c r="M75" s="463">
        <v>0.21581910000000007</v>
      </c>
      <c r="N75" s="463">
        <v>0.22170530000000005</v>
      </c>
      <c r="O75" s="463">
        <v>0.2241949</v>
      </c>
      <c r="P75" s="464">
        <v>0.24612240000000005</v>
      </c>
      <c r="Q75" s="976">
        <f t="shared" si="5"/>
        <v>2.7714607</v>
      </c>
      <c r="R75" s="430"/>
      <c r="S75" s="430"/>
      <c r="T75" s="430"/>
      <c r="U75" s="1047"/>
      <c r="V75" s="1954"/>
      <c r="W75" s="1952"/>
      <c r="X75" s="1953"/>
      <c r="Y75" s="1933"/>
      <c r="Z75" s="1933"/>
      <c r="AA75" s="1933"/>
      <c r="AB75" s="1933"/>
      <c r="AC75" s="1933"/>
      <c r="AD75" s="1933"/>
      <c r="AE75" s="1933"/>
      <c r="AF75" s="1933"/>
      <c r="AG75" s="1933"/>
      <c r="AH75" s="1933"/>
      <c r="AI75" s="1933"/>
      <c r="AJ75" s="1933"/>
      <c r="AK75" s="1933"/>
      <c r="AL75" s="1942"/>
      <c r="AM75" s="1942"/>
      <c r="AN75" s="1047"/>
      <c r="AO75" s="1047"/>
      <c r="AP75" s="1047"/>
      <c r="AQ75" s="1047"/>
      <c r="AR75" s="1047"/>
      <c r="AS75" s="1047"/>
      <c r="AT75" s="1047"/>
      <c r="AU75" s="1047"/>
      <c r="AV75" s="1047"/>
      <c r="AW75" s="1047"/>
      <c r="AX75" s="1047"/>
      <c r="AY75" s="1047"/>
      <c r="AZ75" s="1047"/>
      <c r="BA75" s="1047"/>
      <c r="BB75" s="1047"/>
      <c r="BC75" s="1047"/>
    </row>
    <row r="76" spans="1:55" s="1" customFormat="1" ht="18.75" customHeight="1">
      <c r="A76" s="3"/>
      <c r="B76" s="465"/>
      <c r="C76" s="443"/>
      <c r="D76" s="466" t="s">
        <v>74</v>
      </c>
      <c r="E76" s="467">
        <v>86.239741199999827</v>
      </c>
      <c r="F76" s="467">
        <v>78.552514100000181</v>
      </c>
      <c r="G76" s="467">
        <v>87.938630499999817</v>
      </c>
      <c r="H76" s="467">
        <v>83.890686999999787</v>
      </c>
      <c r="I76" s="467">
        <v>87.455274500000101</v>
      </c>
      <c r="J76" s="467">
        <v>85.188721099999782</v>
      </c>
      <c r="K76" s="467">
        <v>86.977720500000473</v>
      </c>
      <c r="L76" s="467">
        <v>87.369228499999863</v>
      </c>
      <c r="M76" s="467">
        <v>85.395274800000109</v>
      </c>
      <c r="N76" s="467">
        <v>89.088637899999668</v>
      </c>
      <c r="O76" s="467">
        <v>86.187065299999702</v>
      </c>
      <c r="P76" s="469">
        <v>90.566717700000183</v>
      </c>
      <c r="Q76" s="977">
        <f t="shared" si="5"/>
        <v>1034.8502130999996</v>
      </c>
      <c r="R76" s="430"/>
      <c r="S76" s="430"/>
      <c r="T76" s="430"/>
      <c r="U76" s="1047"/>
      <c r="V76" s="1954"/>
      <c r="W76" s="1952"/>
      <c r="X76" s="1953"/>
      <c r="Y76" s="1933"/>
      <c r="Z76" s="1933"/>
      <c r="AA76" s="1933"/>
      <c r="AB76" s="1933"/>
      <c r="AC76" s="1933"/>
      <c r="AD76" s="1933"/>
      <c r="AE76" s="1933"/>
      <c r="AF76" s="1933"/>
      <c r="AG76" s="1933"/>
      <c r="AH76" s="1933"/>
      <c r="AI76" s="1933"/>
      <c r="AJ76" s="1933"/>
      <c r="AK76" s="1933"/>
      <c r="AL76" s="1942"/>
      <c r="AM76" s="1942"/>
      <c r="AN76" s="1047"/>
      <c r="AO76" s="1047"/>
      <c r="AP76" s="1047"/>
      <c r="AQ76" s="1047"/>
      <c r="AR76" s="1047"/>
      <c r="AS76" s="1047"/>
      <c r="AT76" s="1047"/>
      <c r="AU76" s="1047"/>
      <c r="AV76" s="1047"/>
      <c r="AW76" s="1047"/>
      <c r="AX76" s="1047"/>
      <c r="AY76" s="1047"/>
      <c r="AZ76" s="1047"/>
      <c r="BA76" s="1047"/>
      <c r="BB76" s="1047"/>
      <c r="BC76" s="1047"/>
    </row>
    <row r="77" spans="1:55" s="1" customFormat="1" ht="18.75" customHeight="1">
      <c r="A77" s="3"/>
      <c r="B77" s="1754" t="s">
        <v>152</v>
      </c>
      <c r="C77" s="1755"/>
      <c r="D77" s="473" t="s">
        <v>74</v>
      </c>
      <c r="E77" s="979">
        <f t="shared" ref="E77:P77" si="7">SUMIF($D$45:$D$76,$D77,E$45:E$76)</f>
        <v>1883.825900839998</v>
      </c>
      <c r="F77" s="979">
        <f t="shared" si="7"/>
        <v>1828.1482974800019</v>
      </c>
      <c r="G77" s="979">
        <f t="shared" si="7"/>
        <v>1905.9276145300014</v>
      </c>
      <c r="H77" s="979">
        <f t="shared" si="7"/>
        <v>1850.8785235799983</v>
      </c>
      <c r="I77" s="979">
        <f t="shared" si="7"/>
        <v>1834.8149944299989</v>
      </c>
      <c r="J77" s="979">
        <f t="shared" si="7"/>
        <v>1789.4512596599964</v>
      </c>
      <c r="K77" s="979">
        <f t="shared" si="7"/>
        <v>1790.6498458500005</v>
      </c>
      <c r="L77" s="979">
        <f t="shared" si="7"/>
        <v>1812.5732967800011</v>
      </c>
      <c r="M77" s="979">
        <f t="shared" si="7"/>
        <v>1846.6874376700016</v>
      </c>
      <c r="N77" s="979">
        <f t="shared" si="7"/>
        <v>1869.9221396699973</v>
      </c>
      <c r="O77" s="979">
        <f t="shared" si="7"/>
        <v>1889.5151049599974</v>
      </c>
      <c r="P77" s="980">
        <f t="shared" si="7"/>
        <v>1948.2909402600014</v>
      </c>
      <c r="Q77" s="981">
        <f>SUMIF($D$45:$D$76,$D$45,Q$45:Q$76)</f>
        <v>22250.685355709989</v>
      </c>
      <c r="R77" s="430"/>
      <c r="S77" s="430"/>
      <c r="T77" s="430"/>
      <c r="U77" s="1047"/>
      <c r="V77" s="1954"/>
      <c r="W77" s="1955"/>
      <c r="X77" s="1953"/>
      <c r="Y77" s="1933"/>
      <c r="Z77" s="1933"/>
      <c r="AA77" s="1933"/>
      <c r="AB77" s="1933"/>
      <c r="AC77" s="1933"/>
      <c r="AD77" s="1933"/>
      <c r="AE77" s="1933"/>
      <c r="AF77" s="1933"/>
      <c r="AG77" s="1933"/>
      <c r="AH77" s="1933"/>
      <c r="AI77" s="1933"/>
      <c r="AJ77" s="1933"/>
      <c r="AK77" s="1933"/>
      <c r="AL77" s="1942"/>
      <c r="AM77" s="1942"/>
      <c r="AN77" s="1047"/>
      <c r="AO77" s="1047"/>
      <c r="AP77" s="1047"/>
      <c r="AQ77" s="1047"/>
      <c r="AR77" s="1047"/>
      <c r="AS77" s="1047"/>
      <c r="AT77" s="1047"/>
      <c r="AU77" s="1047"/>
      <c r="AV77" s="1047"/>
      <c r="AW77" s="1047"/>
      <c r="AX77" s="1047"/>
      <c r="AY77" s="1047"/>
      <c r="AZ77" s="1047"/>
      <c r="BA77" s="1047"/>
      <c r="BB77" s="1047"/>
      <c r="BC77" s="1047"/>
    </row>
    <row r="78" spans="1:55" s="1" customFormat="1" ht="18.75" customHeight="1">
      <c r="A78" s="3"/>
      <c r="B78" s="1756"/>
      <c r="C78" s="1757"/>
      <c r="D78" s="474" t="s">
        <v>275</v>
      </c>
      <c r="E78" s="982">
        <f t="shared" ref="E78:Q78" si="8">SUMIF($D$45:$D$76,$D$78,E$45:E$76)</f>
        <v>34.554192700000009</v>
      </c>
      <c r="F78" s="982">
        <f t="shared" si="8"/>
        <v>31.368202699999994</v>
      </c>
      <c r="G78" s="982">
        <f t="shared" si="8"/>
        <v>32.999699200000009</v>
      </c>
      <c r="H78" s="982">
        <f t="shared" si="8"/>
        <v>32.263156800000097</v>
      </c>
      <c r="I78" s="982">
        <f t="shared" si="8"/>
        <v>32.968337200000008</v>
      </c>
      <c r="J78" s="982">
        <f t="shared" si="8"/>
        <v>31.889910900000025</v>
      </c>
      <c r="K78" s="982">
        <f t="shared" si="8"/>
        <v>33.694669199999986</v>
      </c>
      <c r="L78" s="982">
        <f t="shared" si="8"/>
        <v>33.518461700000003</v>
      </c>
      <c r="M78" s="982">
        <f t="shared" si="8"/>
        <v>35.024255000000068</v>
      </c>
      <c r="N78" s="982">
        <f t="shared" si="8"/>
        <v>35.684537799999987</v>
      </c>
      <c r="O78" s="982">
        <f t="shared" si="8"/>
        <v>34.144419200000065</v>
      </c>
      <c r="P78" s="982">
        <f t="shared" si="8"/>
        <v>34.819849399999988</v>
      </c>
      <c r="Q78" s="973">
        <f t="shared" si="8"/>
        <v>402.92969180000017</v>
      </c>
      <c r="R78" s="3"/>
      <c r="S78" s="3"/>
      <c r="T78" s="3"/>
      <c r="U78" s="1047"/>
      <c r="V78" s="1954"/>
      <c r="W78" s="1955"/>
      <c r="X78" s="1953"/>
      <c r="Y78" s="1933"/>
      <c r="Z78" s="1933"/>
      <c r="AA78" s="1933"/>
      <c r="AB78" s="1933"/>
      <c r="AC78" s="1933"/>
      <c r="AD78" s="1933"/>
      <c r="AE78" s="1933"/>
      <c r="AF78" s="1933"/>
      <c r="AG78" s="1933"/>
      <c r="AH78" s="1933"/>
      <c r="AI78" s="1933"/>
      <c r="AJ78" s="1933"/>
      <c r="AK78" s="1933"/>
      <c r="AL78" s="1942"/>
      <c r="AM78" s="1942"/>
      <c r="AN78" s="1047"/>
      <c r="AO78" s="1047"/>
      <c r="AP78" s="1047"/>
      <c r="AQ78" s="1047"/>
      <c r="AR78" s="1047"/>
      <c r="AS78" s="1047"/>
      <c r="AT78" s="1047"/>
      <c r="AU78" s="1047"/>
      <c r="AV78" s="1047"/>
      <c r="AW78" s="1047"/>
      <c r="AX78" s="1047"/>
      <c r="AY78" s="1047"/>
      <c r="AZ78" s="1047"/>
      <c r="BA78" s="1047"/>
      <c r="BB78" s="1047"/>
      <c r="BC78" s="1047"/>
    </row>
    <row r="79" spans="1:55" s="1" customFormat="1" ht="18.75" customHeight="1" thickBot="1">
      <c r="A79" s="3"/>
      <c r="B79" s="1408" t="s">
        <v>153</v>
      </c>
      <c r="C79" s="1409"/>
      <c r="D79" s="1410"/>
      <c r="E79" s="983">
        <f t="shared" ref="E79:Q79" si="9">SUM(E77:E78)</f>
        <v>1918.3800935399979</v>
      </c>
      <c r="F79" s="984">
        <f t="shared" si="9"/>
        <v>1859.5165001800019</v>
      </c>
      <c r="G79" s="984">
        <f t="shared" si="9"/>
        <v>1938.9273137300015</v>
      </c>
      <c r="H79" s="984">
        <f t="shared" si="9"/>
        <v>1883.1416803799984</v>
      </c>
      <c r="I79" s="984">
        <f t="shared" si="9"/>
        <v>1867.7833316299989</v>
      </c>
      <c r="J79" s="984">
        <f t="shared" si="9"/>
        <v>1821.3411705599965</v>
      </c>
      <c r="K79" s="984">
        <f t="shared" si="9"/>
        <v>1824.3445150500004</v>
      </c>
      <c r="L79" s="984">
        <f t="shared" si="9"/>
        <v>1846.0917584800011</v>
      </c>
      <c r="M79" s="984">
        <f t="shared" si="9"/>
        <v>1881.7116926700016</v>
      </c>
      <c r="N79" s="984">
        <f t="shared" si="9"/>
        <v>1905.6066774699973</v>
      </c>
      <c r="O79" s="984">
        <f t="shared" si="9"/>
        <v>1923.6595241599975</v>
      </c>
      <c r="P79" s="985">
        <f t="shared" si="9"/>
        <v>1983.1107896600015</v>
      </c>
      <c r="Q79" s="975">
        <f t="shared" si="9"/>
        <v>22653.615047509989</v>
      </c>
      <c r="R79" s="3"/>
      <c r="S79" s="3"/>
      <c r="T79" s="3"/>
      <c r="U79" s="1047"/>
      <c r="V79" s="1954"/>
      <c r="W79" s="1952"/>
      <c r="X79" s="1953"/>
      <c r="Y79" s="1933"/>
      <c r="Z79" s="1933"/>
      <c r="AA79" s="1933"/>
      <c r="AB79" s="1933"/>
      <c r="AC79" s="1933"/>
      <c r="AD79" s="1933"/>
      <c r="AE79" s="1933"/>
      <c r="AF79" s="1933"/>
      <c r="AG79" s="1933"/>
      <c r="AH79" s="1933"/>
      <c r="AI79" s="1933"/>
      <c r="AJ79" s="1933"/>
      <c r="AK79" s="1933"/>
      <c r="AL79" s="1942"/>
      <c r="AM79" s="1942"/>
      <c r="AN79" s="1047"/>
      <c r="AO79" s="1047"/>
      <c r="AP79" s="1047"/>
      <c r="AQ79" s="1047"/>
      <c r="AR79" s="1047"/>
      <c r="AS79" s="1047"/>
      <c r="AT79" s="1047"/>
      <c r="AU79" s="1047"/>
      <c r="AV79" s="1047"/>
      <c r="AW79" s="1047"/>
      <c r="AX79" s="1047"/>
      <c r="AY79" s="1047"/>
      <c r="AZ79" s="1047"/>
      <c r="BA79" s="1047"/>
      <c r="BB79" s="1047"/>
      <c r="BC79" s="1047"/>
    </row>
    <row r="80" spans="1:55" s="1" customFormat="1" ht="18.75" customHeight="1">
      <c r="A80" s="3"/>
      <c r="B80" s="434"/>
      <c r="C80" s="476"/>
      <c r="D80" s="433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3"/>
      <c r="S80" s="3"/>
      <c r="T80" s="3"/>
      <c r="U80" s="1047"/>
      <c r="V80" s="1954"/>
      <c r="W80" s="1955"/>
      <c r="X80" s="1953"/>
      <c r="Y80" s="1933"/>
      <c r="Z80" s="1933"/>
      <c r="AA80" s="1933"/>
      <c r="AB80" s="1933"/>
      <c r="AC80" s="1933"/>
      <c r="AD80" s="1933"/>
      <c r="AE80" s="1933"/>
      <c r="AF80" s="1933"/>
      <c r="AG80" s="1933"/>
      <c r="AH80" s="1933"/>
      <c r="AI80" s="1933"/>
      <c r="AJ80" s="1933"/>
      <c r="AK80" s="1933"/>
      <c r="AL80" s="1942"/>
      <c r="AM80" s="1942"/>
      <c r="AN80" s="1047"/>
      <c r="AO80" s="1047"/>
      <c r="AP80" s="1047"/>
      <c r="AQ80" s="1047"/>
      <c r="AR80" s="1047"/>
      <c r="AS80" s="1047"/>
      <c r="AT80" s="1047"/>
      <c r="AU80" s="1047"/>
      <c r="AV80" s="1047"/>
      <c r="AW80" s="1047"/>
      <c r="AX80" s="1047"/>
      <c r="AY80" s="1047"/>
      <c r="AZ80" s="1047"/>
      <c r="BA80" s="1047"/>
      <c r="BB80" s="1047"/>
      <c r="BC80" s="1047"/>
    </row>
    <row r="81" spans="1:55" s="1" customFormat="1" ht="18.75" customHeight="1">
      <c r="A81" s="3"/>
      <c r="B81" s="434"/>
      <c r="C81" s="476"/>
      <c r="D81" s="433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34" t="s">
        <v>80</v>
      </c>
      <c r="P81" s="434"/>
      <c r="Q81" s="434"/>
      <c r="R81" s="3"/>
      <c r="S81" s="3"/>
      <c r="T81" s="3"/>
      <c r="U81" s="1047"/>
      <c r="V81" s="1954"/>
      <c r="W81" s="1955"/>
      <c r="X81" s="1953"/>
      <c r="Y81" s="1933"/>
      <c r="Z81" s="1933"/>
      <c r="AA81" s="1933"/>
      <c r="AB81" s="1933"/>
      <c r="AC81" s="1933"/>
      <c r="AD81" s="1933"/>
      <c r="AE81" s="1933"/>
      <c r="AF81" s="1933"/>
      <c r="AG81" s="1933"/>
      <c r="AH81" s="1933"/>
      <c r="AI81" s="1933"/>
      <c r="AJ81" s="1933"/>
      <c r="AK81" s="1933"/>
      <c r="AL81" s="1942"/>
      <c r="AM81" s="1942"/>
      <c r="AN81" s="1047"/>
      <c r="AO81" s="1047"/>
      <c r="AP81" s="1047"/>
      <c r="AQ81" s="1047"/>
      <c r="AR81" s="1047"/>
      <c r="AS81" s="1047"/>
      <c r="AT81" s="1047"/>
      <c r="AU81" s="1047"/>
      <c r="AV81" s="1047"/>
      <c r="AW81" s="1047"/>
      <c r="AX81" s="1047"/>
      <c r="AY81" s="1047"/>
      <c r="AZ81" s="1047"/>
      <c r="BA81" s="1047"/>
      <c r="BB81" s="1047"/>
      <c r="BC81" s="1047"/>
    </row>
    <row r="82" spans="1:55" s="1" customFormat="1" ht="18.75" customHeight="1">
      <c r="A82" s="3"/>
      <c r="B82" s="433" t="s">
        <v>154</v>
      </c>
      <c r="C82" s="476"/>
      <c r="D82" s="433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34"/>
      <c r="P82" s="434"/>
      <c r="Q82" s="434"/>
      <c r="R82" s="426"/>
      <c r="S82" s="426"/>
      <c r="T82" s="426"/>
      <c r="U82" s="1047"/>
      <c r="V82" s="1954"/>
      <c r="W82" s="1955"/>
      <c r="X82" s="1953"/>
      <c r="Y82" s="1933"/>
      <c r="Z82" s="1933"/>
      <c r="AA82" s="1933"/>
      <c r="AB82" s="1933"/>
      <c r="AC82" s="1933"/>
      <c r="AD82" s="1933"/>
      <c r="AE82" s="1933"/>
      <c r="AF82" s="1933"/>
      <c r="AG82" s="1933"/>
      <c r="AH82" s="1933"/>
      <c r="AI82" s="1933"/>
      <c r="AJ82" s="1933"/>
      <c r="AK82" s="1933"/>
      <c r="AL82" s="1942"/>
      <c r="AM82" s="1942"/>
      <c r="AN82" s="1047"/>
      <c r="AO82" s="1047"/>
      <c r="AP82" s="1047"/>
      <c r="AQ82" s="1047"/>
      <c r="AR82" s="1047"/>
      <c r="AS82" s="1047"/>
      <c r="AT82" s="1047"/>
      <c r="AU82" s="1047"/>
      <c r="AV82" s="1047"/>
      <c r="AW82" s="1047"/>
      <c r="AX82" s="1047"/>
      <c r="AY82" s="1047"/>
      <c r="AZ82" s="1047"/>
      <c r="BA82" s="1047"/>
      <c r="BB82" s="1047"/>
      <c r="BC82" s="1047"/>
    </row>
    <row r="83" spans="1:55" s="1" customFormat="1" ht="18.75" customHeight="1" thickBot="1">
      <c r="A83" s="3"/>
      <c r="B83" s="434"/>
      <c r="C83" s="476"/>
      <c r="D83" s="433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5"/>
      <c r="S83" s="45"/>
      <c r="T83" s="45"/>
      <c r="U83" s="1047"/>
      <c r="V83" s="1954"/>
      <c r="W83" s="1955"/>
      <c r="X83" s="1953"/>
      <c r="Y83" s="1933"/>
      <c r="Z83" s="1933"/>
      <c r="AA83" s="1933"/>
      <c r="AB83" s="1933"/>
      <c r="AC83" s="1933"/>
      <c r="AD83" s="1933"/>
      <c r="AE83" s="1933"/>
      <c r="AF83" s="1933"/>
      <c r="AG83" s="1933"/>
      <c r="AH83" s="1933"/>
      <c r="AI83" s="1933"/>
      <c r="AJ83" s="1933"/>
      <c r="AK83" s="1933"/>
      <c r="AL83" s="1942"/>
      <c r="AM83" s="1942"/>
      <c r="AN83" s="1047"/>
      <c r="AO83" s="1047"/>
      <c r="AP83" s="1047"/>
      <c r="AQ83" s="1047"/>
      <c r="AR83" s="1047"/>
      <c r="AS83" s="1047"/>
      <c r="AT83" s="1047"/>
      <c r="AU83" s="1047"/>
      <c r="AV83" s="1047"/>
      <c r="AW83" s="1047"/>
      <c r="AX83" s="1047"/>
      <c r="AY83" s="1047"/>
      <c r="AZ83" s="1047"/>
      <c r="BA83" s="1047"/>
      <c r="BB83" s="1047"/>
      <c r="BC83" s="1047"/>
    </row>
    <row r="84" spans="1:55" s="1" customFormat="1" ht="18.75" customHeight="1">
      <c r="A84" s="3"/>
      <c r="B84" s="1758" t="s">
        <v>155</v>
      </c>
      <c r="C84" s="1750"/>
      <c r="D84" s="1730" t="s">
        <v>148</v>
      </c>
      <c r="E84" s="1730" t="s">
        <v>86</v>
      </c>
      <c r="F84" s="1730" t="s">
        <v>87</v>
      </c>
      <c r="G84" s="1730" t="s">
        <v>88</v>
      </c>
      <c r="H84" s="1730" t="s">
        <v>89</v>
      </c>
      <c r="I84" s="1730" t="s">
        <v>90</v>
      </c>
      <c r="J84" s="1730" t="s">
        <v>91</v>
      </c>
      <c r="K84" s="1730" t="s">
        <v>93</v>
      </c>
      <c r="L84" s="1730" t="s">
        <v>94</v>
      </c>
      <c r="M84" s="1730" t="s">
        <v>95</v>
      </c>
      <c r="N84" s="1730" t="s">
        <v>96</v>
      </c>
      <c r="O84" s="1730" t="s">
        <v>97</v>
      </c>
      <c r="P84" s="1730" t="s">
        <v>98</v>
      </c>
      <c r="Q84" s="1544" t="s">
        <v>138</v>
      </c>
      <c r="R84" s="432"/>
      <c r="S84" s="432"/>
      <c r="T84" s="432"/>
      <c r="U84" s="1047"/>
      <c r="V84" s="1954"/>
      <c r="W84" s="1955"/>
      <c r="X84" s="1953"/>
      <c r="Y84" s="1933"/>
      <c r="Z84" s="1933"/>
      <c r="AA84" s="1933"/>
      <c r="AB84" s="1933"/>
      <c r="AC84" s="1933"/>
      <c r="AD84" s="1933"/>
      <c r="AE84" s="1933"/>
      <c r="AF84" s="1933"/>
      <c r="AG84" s="1933"/>
      <c r="AH84" s="1933"/>
      <c r="AI84" s="1933"/>
      <c r="AJ84" s="1933"/>
      <c r="AK84" s="1933"/>
      <c r="AL84" s="1942"/>
      <c r="AM84" s="1942"/>
      <c r="AN84" s="1047"/>
      <c r="AO84" s="1047"/>
      <c r="AP84" s="1047"/>
      <c r="AQ84" s="1047"/>
      <c r="AR84" s="1047"/>
      <c r="AS84" s="1047"/>
      <c r="AT84" s="1047"/>
      <c r="AU84" s="1047"/>
      <c r="AV84" s="1047"/>
      <c r="AW84" s="1047"/>
      <c r="AX84" s="1047"/>
      <c r="AY84" s="1047"/>
      <c r="AZ84" s="1047"/>
      <c r="BA84" s="1047"/>
      <c r="BB84" s="1047"/>
      <c r="BC84" s="1047"/>
    </row>
    <row r="85" spans="1:55" s="1" customFormat="1" ht="18.75" customHeight="1" thickBot="1">
      <c r="A85" s="3"/>
      <c r="B85" s="1759"/>
      <c r="C85" s="1751"/>
      <c r="D85" s="1731"/>
      <c r="E85" s="1731"/>
      <c r="F85" s="1731"/>
      <c r="G85" s="1731"/>
      <c r="H85" s="1731"/>
      <c r="I85" s="1731"/>
      <c r="J85" s="1731"/>
      <c r="K85" s="1731"/>
      <c r="L85" s="1731"/>
      <c r="M85" s="1731"/>
      <c r="N85" s="1731"/>
      <c r="O85" s="1731"/>
      <c r="P85" s="1731"/>
      <c r="Q85" s="1545" t="s">
        <v>67</v>
      </c>
      <c r="R85" s="432"/>
      <c r="S85" s="432"/>
      <c r="T85" s="432"/>
      <c r="U85" s="1047"/>
      <c r="V85" s="1954"/>
      <c r="W85" s="1955"/>
      <c r="X85" s="1953"/>
      <c r="Y85" s="1933"/>
      <c r="Z85" s="1933"/>
      <c r="AA85" s="1933"/>
      <c r="AB85" s="1933"/>
      <c r="AC85" s="1933"/>
      <c r="AD85" s="1933"/>
      <c r="AE85" s="1933"/>
      <c r="AF85" s="1933"/>
      <c r="AG85" s="1933"/>
      <c r="AH85" s="1933"/>
      <c r="AI85" s="1933"/>
      <c r="AJ85" s="1933"/>
      <c r="AK85" s="1933"/>
      <c r="AL85" s="1942"/>
      <c r="AM85" s="1942"/>
      <c r="AN85" s="1047"/>
      <c r="AO85" s="1047"/>
      <c r="AP85" s="1047"/>
      <c r="AQ85" s="1047"/>
      <c r="AR85" s="1047"/>
      <c r="AS85" s="1047"/>
      <c r="AT85" s="1047"/>
      <c r="AU85" s="1047"/>
      <c r="AV85" s="1047"/>
      <c r="AW85" s="1047"/>
      <c r="AX85" s="1047"/>
      <c r="AY85" s="1047"/>
      <c r="AZ85" s="1047"/>
      <c r="BA85" s="1047"/>
      <c r="BB85" s="1047"/>
      <c r="BC85" s="1047"/>
    </row>
    <row r="86" spans="1:55" s="1" customFormat="1" ht="18.75" customHeight="1">
      <c r="A86" s="3"/>
      <c r="B86" s="1760" t="s">
        <v>148</v>
      </c>
      <c r="C86" s="1761"/>
      <c r="D86" s="478" t="s">
        <v>74</v>
      </c>
      <c r="E86" s="479">
        <f t="shared" ref="E86:Q86" si="10">+E77+E37</f>
        <v>4140.2581451399983</v>
      </c>
      <c r="F86" s="479">
        <f t="shared" si="10"/>
        <v>3933.508718980002</v>
      </c>
      <c r="G86" s="479">
        <f t="shared" si="10"/>
        <v>4182.5925059300007</v>
      </c>
      <c r="H86" s="479">
        <f t="shared" si="10"/>
        <v>4003.9161019799981</v>
      </c>
      <c r="I86" s="479">
        <f t="shared" si="10"/>
        <v>4126.5950878299991</v>
      </c>
      <c r="J86" s="479">
        <f t="shared" si="10"/>
        <v>4101.8165551599968</v>
      </c>
      <c r="K86" s="479">
        <f t="shared" si="10"/>
        <v>4164.8581686500002</v>
      </c>
      <c r="L86" s="479">
        <f t="shared" si="10"/>
        <v>4174.6477489800009</v>
      </c>
      <c r="M86" s="479">
        <f t="shared" si="10"/>
        <v>4204.4622771700006</v>
      </c>
      <c r="N86" s="479">
        <f t="shared" si="10"/>
        <v>4292.1584347699973</v>
      </c>
      <c r="O86" s="479">
        <f t="shared" si="10"/>
        <v>4290.6407590599974</v>
      </c>
      <c r="P86" s="480">
        <f t="shared" si="10"/>
        <v>4414.7022324600011</v>
      </c>
      <c r="Q86" s="481">
        <f t="shared" si="10"/>
        <v>50030.156736109988</v>
      </c>
      <c r="R86" s="432"/>
      <c r="S86" s="432"/>
      <c r="T86" s="432"/>
      <c r="U86" s="1047"/>
      <c r="V86" s="1954"/>
      <c r="W86" s="1952"/>
      <c r="X86" s="1953"/>
      <c r="Y86" s="1933"/>
      <c r="Z86" s="1933"/>
      <c r="AA86" s="1933"/>
      <c r="AB86" s="1933"/>
      <c r="AC86" s="1933"/>
      <c r="AD86" s="1933"/>
      <c r="AE86" s="1933"/>
      <c r="AF86" s="1933"/>
      <c r="AG86" s="1933"/>
      <c r="AH86" s="1933"/>
      <c r="AI86" s="1933"/>
      <c r="AJ86" s="1933"/>
      <c r="AK86" s="1933"/>
      <c r="AL86" s="1942"/>
      <c r="AM86" s="1942"/>
      <c r="AN86" s="1047"/>
      <c r="AO86" s="1047"/>
      <c r="AP86" s="1047"/>
      <c r="AQ86" s="1047"/>
      <c r="AR86" s="1047"/>
      <c r="AS86" s="1047"/>
      <c r="AT86" s="1047"/>
      <c r="AU86" s="1047"/>
      <c r="AV86" s="1047"/>
      <c r="AW86" s="1047"/>
      <c r="AX86" s="1047"/>
      <c r="AY86" s="1047"/>
      <c r="AZ86" s="1047"/>
      <c r="BA86" s="1047"/>
      <c r="BB86" s="1047"/>
      <c r="BC86" s="1047"/>
    </row>
    <row r="87" spans="1:55" s="1" customFormat="1" ht="18.75" customHeight="1">
      <c r="A87" s="3"/>
      <c r="B87" s="1762"/>
      <c r="C87" s="1763"/>
      <c r="D87" s="474" t="s">
        <v>275</v>
      </c>
      <c r="E87" s="482">
        <f t="shared" ref="E87:Q87" si="11">+E78+E38</f>
        <v>34.554192700000009</v>
      </c>
      <c r="F87" s="482">
        <f t="shared" si="11"/>
        <v>31.368202699999994</v>
      </c>
      <c r="G87" s="482">
        <f t="shared" si="11"/>
        <v>32.999699200000009</v>
      </c>
      <c r="H87" s="482">
        <f t="shared" si="11"/>
        <v>32.263156800000097</v>
      </c>
      <c r="I87" s="482">
        <f t="shared" si="11"/>
        <v>32.968337200000008</v>
      </c>
      <c r="J87" s="482">
        <f t="shared" si="11"/>
        <v>31.889910900000025</v>
      </c>
      <c r="K87" s="482">
        <f t="shared" si="11"/>
        <v>33.694669199999986</v>
      </c>
      <c r="L87" s="482">
        <f t="shared" si="11"/>
        <v>33.518461700000003</v>
      </c>
      <c r="M87" s="482">
        <f t="shared" si="11"/>
        <v>35.024255000000068</v>
      </c>
      <c r="N87" s="482">
        <f t="shared" si="11"/>
        <v>35.684537799999987</v>
      </c>
      <c r="O87" s="482">
        <f t="shared" si="11"/>
        <v>34.144419200000065</v>
      </c>
      <c r="P87" s="483">
        <f t="shared" si="11"/>
        <v>34.819849399999988</v>
      </c>
      <c r="Q87" s="484">
        <f t="shared" si="11"/>
        <v>402.92969180000017</v>
      </c>
      <c r="R87" s="432"/>
      <c r="S87" s="432"/>
      <c r="T87" s="432"/>
      <c r="U87" s="1047"/>
      <c r="V87" s="1954"/>
      <c r="W87" s="1955"/>
      <c r="X87" s="1953"/>
      <c r="Y87" s="1933"/>
      <c r="Z87" s="1933"/>
      <c r="AA87" s="1933"/>
      <c r="AB87" s="1933"/>
      <c r="AC87" s="1933"/>
      <c r="AD87" s="1933"/>
      <c r="AE87" s="1933"/>
      <c r="AF87" s="1933"/>
      <c r="AG87" s="1933"/>
      <c r="AH87" s="1933"/>
      <c r="AI87" s="1933"/>
      <c r="AJ87" s="1933"/>
      <c r="AK87" s="1933"/>
      <c r="AL87" s="1942"/>
      <c r="AM87" s="1942"/>
      <c r="AN87" s="1047"/>
      <c r="AO87" s="1047"/>
      <c r="AP87" s="1047"/>
      <c r="AQ87" s="1047"/>
      <c r="AR87" s="1047"/>
      <c r="AS87" s="1047"/>
      <c r="AT87" s="1047"/>
      <c r="AU87" s="1047"/>
      <c r="AV87" s="1047"/>
      <c r="AW87" s="1047"/>
      <c r="AX87" s="1047"/>
      <c r="AY87" s="1047"/>
      <c r="AZ87" s="1047"/>
      <c r="BA87" s="1047"/>
      <c r="BB87" s="1047"/>
      <c r="BC87" s="1047"/>
    </row>
    <row r="88" spans="1:55" s="1" customFormat="1" ht="18.75" customHeight="1" thickBot="1">
      <c r="A88" s="3"/>
      <c r="B88" s="1764" t="s">
        <v>156</v>
      </c>
      <c r="C88" s="1765"/>
      <c r="D88" s="1766"/>
      <c r="E88" s="485">
        <f t="shared" ref="E88:P88" si="12">SUM(E86:E87)</f>
        <v>4174.8123378399987</v>
      </c>
      <c r="F88" s="486">
        <f t="shared" si="12"/>
        <v>3964.8769216800019</v>
      </c>
      <c r="G88" s="486">
        <f t="shared" si="12"/>
        <v>4215.5922051300004</v>
      </c>
      <c r="H88" s="486">
        <f t="shared" si="12"/>
        <v>4036.1792587799982</v>
      </c>
      <c r="I88" s="486">
        <f t="shared" si="12"/>
        <v>4159.5634250299991</v>
      </c>
      <c r="J88" s="486">
        <f t="shared" si="12"/>
        <v>4133.7064660599972</v>
      </c>
      <c r="K88" s="486">
        <f t="shared" si="12"/>
        <v>4198.5528378500003</v>
      </c>
      <c r="L88" s="486">
        <f t="shared" si="12"/>
        <v>4208.1662106800013</v>
      </c>
      <c r="M88" s="486">
        <f t="shared" si="12"/>
        <v>4239.4865321700008</v>
      </c>
      <c r="N88" s="486">
        <f t="shared" si="12"/>
        <v>4327.8429725699971</v>
      </c>
      <c r="O88" s="486">
        <f t="shared" si="12"/>
        <v>4324.7851782599973</v>
      </c>
      <c r="P88" s="487">
        <f t="shared" si="12"/>
        <v>4449.522081860001</v>
      </c>
      <c r="Q88" s="488">
        <f>Q79+Q39</f>
        <v>50433.086427909984</v>
      </c>
      <c r="R88" s="432"/>
      <c r="S88" s="432"/>
      <c r="T88" s="432"/>
      <c r="U88" s="1047"/>
      <c r="V88" s="1954"/>
      <c r="W88" s="1955"/>
      <c r="X88" s="1953"/>
      <c r="Y88" s="1933"/>
      <c r="Z88" s="1933"/>
      <c r="AA88" s="1933"/>
      <c r="AB88" s="1933"/>
      <c r="AC88" s="1933"/>
      <c r="AD88" s="1933"/>
      <c r="AE88" s="1933"/>
      <c r="AF88" s="1933"/>
      <c r="AG88" s="1933"/>
      <c r="AH88" s="1933"/>
      <c r="AI88" s="1933"/>
      <c r="AJ88" s="1933"/>
      <c r="AK88" s="1933"/>
      <c r="AL88" s="1942"/>
      <c r="AM88" s="1942"/>
      <c r="AN88" s="1047"/>
      <c r="AO88" s="1047"/>
      <c r="AP88" s="1047"/>
      <c r="AQ88" s="1047"/>
      <c r="AR88" s="1047"/>
      <c r="AS88" s="1047"/>
      <c r="AT88" s="1047"/>
      <c r="AU88" s="1047"/>
      <c r="AV88" s="1047"/>
      <c r="AW88" s="1047"/>
      <c r="AX88" s="1047"/>
      <c r="AY88" s="1047"/>
      <c r="AZ88" s="1047"/>
      <c r="BA88" s="1047"/>
      <c r="BB88" s="1047"/>
      <c r="BC88" s="1047"/>
    </row>
    <row r="89" spans="1:55" s="1" customFormat="1" ht="18.75" customHeight="1">
      <c r="A89" s="3"/>
      <c r="B89" s="434"/>
      <c r="C89" s="445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432"/>
      <c r="S89" s="432"/>
      <c r="T89" s="432"/>
      <c r="U89" s="1047"/>
      <c r="V89" s="1954"/>
      <c r="W89" s="1952"/>
      <c r="X89" s="1953"/>
      <c r="Y89" s="1933"/>
      <c r="Z89" s="1933"/>
      <c r="AA89" s="1933"/>
      <c r="AB89" s="1933"/>
      <c r="AC89" s="1933"/>
      <c r="AD89" s="1933"/>
      <c r="AE89" s="1933"/>
      <c r="AF89" s="1933"/>
      <c r="AG89" s="1933"/>
      <c r="AH89" s="1933"/>
      <c r="AI89" s="1933"/>
      <c r="AJ89" s="1933"/>
      <c r="AK89" s="1933"/>
      <c r="AL89" s="1942"/>
      <c r="AM89" s="1942"/>
      <c r="AN89" s="1047"/>
      <c r="AO89" s="1047"/>
      <c r="AP89" s="1047"/>
      <c r="AQ89" s="1047"/>
      <c r="AR89" s="1047"/>
      <c r="AS89" s="1047"/>
      <c r="AT89" s="1047"/>
      <c r="AU89" s="1047"/>
      <c r="AV89" s="1047"/>
      <c r="AW89" s="1047"/>
      <c r="AX89" s="1047"/>
      <c r="AY89" s="1047"/>
      <c r="AZ89" s="1047"/>
      <c r="BA89" s="1047"/>
      <c r="BB89" s="1047"/>
      <c r="BC89" s="1047"/>
    </row>
    <row r="90" spans="1:55" s="1" customFormat="1" ht="18.75" customHeight="1">
      <c r="A90" s="3"/>
      <c r="B90" s="434"/>
      <c r="C90" s="445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432"/>
      <c r="S90" s="432"/>
      <c r="T90" s="432"/>
      <c r="U90" s="1047"/>
      <c r="V90" s="1954"/>
      <c r="W90" s="1952"/>
      <c r="X90" s="1953"/>
      <c r="Y90" s="1933"/>
      <c r="Z90" s="1933"/>
      <c r="AA90" s="1933"/>
      <c r="AB90" s="1933"/>
      <c r="AC90" s="1933"/>
      <c r="AD90" s="1933"/>
      <c r="AE90" s="1933"/>
      <c r="AF90" s="1933"/>
      <c r="AG90" s="1933"/>
      <c r="AH90" s="1933"/>
      <c r="AI90" s="1933"/>
      <c r="AJ90" s="1933"/>
      <c r="AK90" s="1933"/>
      <c r="AL90" s="1942"/>
      <c r="AM90" s="1942"/>
      <c r="AN90" s="1047"/>
      <c r="AO90" s="1047"/>
      <c r="AP90" s="1047"/>
      <c r="AQ90" s="1047"/>
      <c r="AR90" s="1047"/>
      <c r="AS90" s="1047"/>
      <c r="AT90" s="1047"/>
      <c r="AU90" s="1047"/>
      <c r="AV90" s="1047"/>
      <c r="AW90" s="1047"/>
      <c r="AX90" s="1047"/>
      <c r="AY90" s="1047"/>
      <c r="AZ90" s="1047"/>
      <c r="BA90" s="1047"/>
      <c r="BB90" s="1047"/>
      <c r="BC90" s="1047"/>
    </row>
    <row r="91" spans="1:55" s="1" customFormat="1" ht="18.75" customHeight="1">
      <c r="A91" s="3"/>
      <c r="B91" s="434"/>
      <c r="C91" s="445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435"/>
      <c r="S91" s="435"/>
      <c r="T91" s="435"/>
      <c r="U91" s="1047"/>
      <c r="V91" s="1954"/>
      <c r="W91" s="1952"/>
      <c r="X91" s="1953"/>
      <c r="Y91" s="1933"/>
      <c r="Z91" s="1933"/>
      <c r="AA91" s="1933"/>
      <c r="AB91" s="1933"/>
      <c r="AC91" s="1933"/>
      <c r="AD91" s="1933"/>
      <c r="AE91" s="1933"/>
      <c r="AF91" s="1933"/>
      <c r="AG91" s="1933"/>
      <c r="AH91" s="1933"/>
      <c r="AI91" s="1933"/>
      <c r="AJ91" s="1933"/>
      <c r="AK91" s="1933"/>
      <c r="AL91" s="1942"/>
      <c r="AM91" s="1942"/>
      <c r="AN91" s="1047"/>
      <c r="AO91" s="1047"/>
      <c r="AP91" s="1047"/>
      <c r="AQ91" s="1047"/>
      <c r="AR91" s="1047"/>
      <c r="AS91" s="1047"/>
      <c r="AT91" s="1047"/>
      <c r="AU91" s="1047"/>
      <c r="AV91" s="1047"/>
      <c r="AW91" s="1047"/>
      <c r="AX91" s="1047"/>
      <c r="AY91" s="1047"/>
      <c r="AZ91" s="1047"/>
      <c r="BA91" s="1047"/>
      <c r="BB91" s="1047"/>
      <c r="BC91" s="1047"/>
    </row>
    <row r="92" spans="1:55" s="1" customFormat="1" ht="18.75" customHeight="1">
      <c r="A92" s="3"/>
      <c r="B92" s="434"/>
      <c r="C92" s="445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435"/>
      <c r="S92" s="435"/>
      <c r="T92" s="435"/>
      <c r="U92" s="1047"/>
      <c r="V92" s="1954"/>
      <c r="W92" s="1952"/>
      <c r="X92" s="1953"/>
      <c r="Y92" s="1933"/>
      <c r="Z92" s="1933"/>
      <c r="AA92" s="1933"/>
      <c r="AB92" s="1933"/>
      <c r="AC92" s="1933"/>
      <c r="AD92" s="1933"/>
      <c r="AE92" s="1933"/>
      <c r="AF92" s="1933"/>
      <c r="AG92" s="1933"/>
      <c r="AH92" s="1933"/>
      <c r="AI92" s="1933"/>
      <c r="AJ92" s="1933"/>
      <c r="AK92" s="1933"/>
      <c r="AL92" s="1942"/>
      <c r="AM92" s="1942"/>
      <c r="AN92" s="1047"/>
      <c r="AO92" s="1047"/>
      <c r="AP92" s="1047"/>
      <c r="AQ92" s="1047"/>
      <c r="AR92" s="1047"/>
      <c r="AS92" s="1047"/>
      <c r="AT92" s="1047"/>
      <c r="AU92" s="1047"/>
      <c r="AV92" s="1047"/>
      <c r="AW92" s="1047"/>
      <c r="AX92" s="1047"/>
      <c r="AY92" s="1047"/>
      <c r="AZ92" s="1047"/>
      <c r="BA92" s="1047"/>
      <c r="BB92" s="1047"/>
      <c r="BC92" s="1047"/>
    </row>
    <row r="93" spans="1:55" s="1" customFormat="1" ht="18.75" customHeight="1">
      <c r="A93" s="3"/>
      <c r="B93" s="434"/>
      <c r="C93" s="445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436"/>
      <c r="S93" s="436"/>
      <c r="T93" s="436"/>
      <c r="U93" s="1047"/>
      <c r="V93" s="1954"/>
      <c r="W93" s="1952"/>
      <c r="X93" s="1953"/>
      <c r="Y93" s="1933"/>
      <c r="Z93" s="1933"/>
      <c r="AA93" s="1933"/>
      <c r="AB93" s="1933"/>
      <c r="AC93" s="1933"/>
      <c r="AD93" s="1933"/>
      <c r="AE93" s="1933"/>
      <c r="AF93" s="1933"/>
      <c r="AG93" s="1933"/>
      <c r="AH93" s="1933"/>
      <c r="AI93" s="1933"/>
      <c r="AJ93" s="1933"/>
      <c r="AK93" s="1933"/>
      <c r="AL93" s="1942"/>
      <c r="AM93" s="1942"/>
      <c r="AN93" s="1047"/>
      <c r="AO93" s="1047"/>
      <c r="AP93" s="1047"/>
      <c r="AQ93" s="1047"/>
      <c r="AR93" s="1047"/>
      <c r="AS93" s="1047"/>
      <c r="AT93" s="1047"/>
      <c r="AU93" s="1047"/>
      <c r="AV93" s="1047"/>
      <c r="AW93" s="1047"/>
      <c r="AX93" s="1047"/>
      <c r="AY93" s="1047"/>
      <c r="AZ93" s="1047"/>
      <c r="BA93" s="1047"/>
      <c r="BB93" s="1047"/>
      <c r="BC93" s="1047"/>
    </row>
    <row r="94" spans="1:55" s="1" customFormat="1" ht="18.75" customHeight="1">
      <c r="A94" s="3"/>
      <c r="B94" s="434"/>
      <c r="C94" s="445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436"/>
      <c r="S94" s="436"/>
      <c r="T94" s="436"/>
      <c r="U94" s="1128"/>
      <c r="V94" s="1954"/>
      <c r="W94" s="1952"/>
      <c r="X94" s="1953"/>
      <c r="Y94" s="1933"/>
      <c r="Z94" s="1933"/>
      <c r="AA94" s="1933"/>
      <c r="AB94" s="1933"/>
      <c r="AC94" s="1933"/>
      <c r="AD94" s="1933"/>
      <c r="AE94" s="1933"/>
      <c r="AF94" s="1933"/>
      <c r="AG94" s="1933"/>
      <c r="AH94" s="1933"/>
      <c r="AI94" s="1933"/>
      <c r="AJ94" s="1933"/>
      <c r="AK94" s="1933"/>
      <c r="AL94" s="1942"/>
      <c r="AM94" s="1942"/>
      <c r="AN94" s="1047"/>
      <c r="AO94" s="1047"/>
      <c r="AP94" s="1047"/>
      <c r="AQ94" s="1047"/>
      <c r="AR94" s="1047"/>
      <c r="AS94" s="1047"/>
      <c r="AT94" s="1047"/>
      <c r="AU94" s="1047"/>
      <c r="AV94" s="1047"/>
      <c r="AW94" s="1047"/>
      <c r="AX94" s="1047"/>
      <c r="AY94" s="1047"/>
      <c r="AZ94" s="1047"/>
      <c r="BA94" s="1047"/>
      <c r="BB94" s="1047"/>
      <c r="BC94" s="1047"/>
    </row>
    <row r="95" spans="1:55" s="1" customFormat="1" ht="18.75" customHeight="1">
      <c r="A95" s="3"/>
      <c r="B95" s="434"/>
      <c r="C95" s="445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436"/>
      <c r="S95" s="436"/>
      <c r="T95" s="436"/>
      <c r="U95" s="1128"/>
      <c r="V95" s="1954"/>
      <c r="W95" s="1952"/>
      <c r="X95" s="1953"/>
      <c r="Y95" s="1933"/>
      <c r="Z95" s="1933"/>
      <c r="AA95" s="1933"/>
      <c r="AB95" s="1933"/>
      <c r="AC95" s="1933"/>
      <c r="AD95" s="1933"/>
      <c r="AE95" s="1933"/>
      <c r="AF95" s="1933"/>
      <c r="AG95" s="1933"/>
      <c r="AH95" s="1933"/>
      <c r="AI95" s="1933"/>
      <c r="AJ95" s="1933"/>
      <c r="AK95" s="1933"/>
      <c r="AL95" s="1942"/>
      <c r="AM95" s="1942"/>
      <c r="AN95" s="1047"/>
      <c r="AO95" s="1047"/>
      <c r="AP95" s="1047"/>
      <c r="AQ95" s="1047"/>
      <c r="AR95" s="1047"/>
      <c r="AS95" s="1047"/>
      <c r="AT95" s="1047"/>
      <c r="AU95" s="1047"/>
      <c r="AV95" s="1047"/>
      <c r="AW95" s="1047"/>
      <c r="AX95" s="1047"/>
      <c r="AY95" s="1047"/>
      <c r="AZ95" s="1047"/>
      <c r="BA95" s="1047"/>
      <c r="BB95" s="1047"/>
      <c r="BC95" s="1047"/>
    </row>
    <row r="96" spans="1:55" s="1" customFormat="1" ht="18.75" customHeight="1">
      <c r="A96" s="3"/>
      <c r="B96" s="434"/>
      <c r="C96" s="445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047"/>
      <c r="V96" s="1954"/>
      <c r="W96" s="1952"/>
      <c r="X96" s="1953"/>
      <c r="Y96" s="1933"/>
      <c r="Z96" s="1933"/>
      <c r="AA96" s="1933"/>
      <c r="AB96" s="1933"/>
      <c r="AC96" s="1933"/>
      <c r="AD96" s="1933"/>
      <c r="AE96" s="1933"/>
      <c r="AF96" s="1933"/>
      <c r="AG96" s="1933"/>
      <c r="AH96" s="1933"/>
      <c r="AI96" s="1933"/>
      <c r="AJ96" s="1933"/>
      <c r="AK96" s="1933"/>
      <c r="AL96" s="1942"/>
      <c r="AM96" s="1942"/>
      <c r="AN96" s="1047"/>
      <c r="AO96" s="1047"/>
      <c r="AP96" s="1047"/>
      <c r="AQ96" s="1047"/>
      <c r="AR96" s="1047"/>
      <c r="AS96" s="1047"/>
      <c r="AT96" s="1047"/>
      <c r="AU96" s="1047"/>
      <c r="AV96" s="1047"/>
      <c r="AW96" s="1047"/>
      <c r="AX96" s="1047"/>
      <c r="AY96" s="1047"/>
      <c r="AZ96" s="1047"/>
      <c r="BA96" s="1047"/>
      <c r="BB96" s="1047"/>
      <c r="BC96" s="1047"/>
    </row>
    <row r="97" spans="1:55" s="1" customFormat="1" ht="18.75" customHeight="1">
      <c r="A97" s="3"/>
      <c r="B97" s="3"/>
      <c r="C97" s="441"/>
      <c r="D97" s="3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3"/>
      <c r="R97" s="161"/>
      <c r="S97" s="161"/>
      <c r="T97" s="161"/>
      <c r="U97" s="1047"/>
      <c r="V97" s="1954"/>
      <c r="W97" s="1952"/>
      <c r="X97" s="1953"/>
      <c r="Y97" s="1933"/>
      <c r="Z97" s="1933"/>
      <c r="AA97" s="1933"/>
      <c r="AB97" s="1933"/>
      <c r="AC97" s="1933"/>
      <c r="AD97" s="1933"/>
      <c r="AE97" s="1933"/>
      <c r="AF97" s="1933"/>
      <c r="AG97" s="1933"/>
      <c r="AH97" s="1933"/>
      <c r="AI97" s="1933"/>
      <c r="AJ97" s="1933"/>
      <c r="AK97" s="1933"/>
      <c r="AL97" s="1942"/>
      <c r="AM97" s="1942"/>
      <c r="AN97" s="1047"/>
      <c r="AO97" s="1047"/>
      <c r="AP97" s="1047"/>
      <c r="AQ97" s="1047"/>
      <c r="AR97" s="1047"/>
      <c r="AS97" s="1047"/>
      <c r="AT97" s="1047"/>
      <c r="AU97" s="1047"/>
      <c r="AV97" s="1047"/>
      <c r="AW97" s="1047"/>
      <c r="AX97" s="1047"/>
      <c r="AY97" s="1047"/>
      <c r="AZ97" s="1047"/>
      <c r="BA97" s="1047"/>
      <c r="BB97" s="1047"/>
      <c r="BC97" s="1047"/>
    </row>
    <row r="98" spans="1:55" s="1" customFormat="1" ht="18.75" customHeight="1">
      <c r="A98" s="3"/>
      <c r="B98" s="3"/>
      <c r="C98" s="44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61"/>
      <c r="S98" s="161"/>
      <c r="T98" s="161"/>
      <c r="U98" s="1047"/>
      <c r="V98" s="1954"/>
      <c r="W98" s="1952"/>
      <c r="X98" s="1953"/>
      <c r="Y98" s="1933"/>
      <c r="Z98" s="1933"/>
      <c r="AA98" s="1933"/>
      <c r="AB98" s="1933"/>
      <c r="AC98" s="1933"/>
      <c r="AD98" s="1933"/>
      <c r="AE98" s="1933"/>
      <c r="AF98" s="1933"/>
      <c r="AG98" s="1933"/>
      <c r="AH98" s="1933"/>
      <c r="AI98" s="1933"/>
      <c r="AJ98" s="1933"/>
      <c r="AK98" s="1933"/>
      <c r="AL98" s="1942"/>
      <c r="AM98" s="1942"/>
      <c r="AN98" s="1047"/>
      <c r="AO98" s="1047"/>
      <c r="AP98" s="1047"/>
      <c r="AQ98" s="1047"/>
      <c r="AR98" s="1047"/>
      <c r="AS98" s="1047"/>
      <c r="AT98" s="1047"/>
      <c r="AU98" s="1047"/>
      <c r="AV98" s="1047"/>
      <c r="AW98" s="1047"/>
      <c r="AX98" s="1047"/>
      <c r="AY98" s="1047"/>
      <c r="AZ98" s="1047"/>
      <c r="BA98" s="1047"/>
      <c r="BB98" s="1047"/>
      <c r="BC98" s="1047"/>
    </row>
    <row r="99" spans="1:55" s="1" customFormat="1" ht="18.75" customHeight="1">
      <c r="A99" s="3"/>
      <c r="B99" s="3"/>
      <c r="C99" s="44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61"/>
      <c r="S99" s="161"/>
      <c r="T99" s="161"/>
      <c r="U99" s="1047"/>
      <c r="V99" s="1954"/>
      <c r="W99" s="1952"/>
      <c r="X99" s="1953"/>
      <c r="Y99" s="1933"/>
      <c r="Z99" s="1933"/>
      <c r="AA99" s="1933"/>
      <c r="AB99" s="1933"/>
      <c r="AC99" s="1933"/>
      <c r="AD99" s="1933"/>
      <c r="AE99" s="1933"/>
      <c r="AF99" s="1933"/>
      <c r="AG99" s="1933"/>
      <c r="AH99" s="1933"/>
      <c r="AI99" s="1933"/>
      <c r="AJ99" s="1933"/>
      <c r="AK99" s="1933"/>
      <c r="AL99" s="1942"/>
      <c r="AM99" s="1942"/>
      <c r="AN99" s="1047"/>
      <c r="AO99" s="1047"/>
      <c r="AP99" s="1047"/>
      <c r="AQ99" s="1047"/>
      <c r="AR99" s="1047"/>
      <c r="AS99" s="1047"/>
      <c r="AT99" s="1047"/>
      <c r="AU99" s="1047"/>
      <c r="AV99" s="1047"/>
      <c r="AW99" s="1047"/>
      <c r="AX99" s="1047"/>
      <c r="AY99" s="1047"/>
      <c r="AZ99" s="1047"/>
      <c r="BA99" s="1047"/>
      <c r="BB99" s="1047"/>
      <c r="BC99" s="1047"/>
    </row>
    <row r="100" spans="1:55" s="1" customFormat="1" ht="18.75" customHeight="1">
      <c r="A100" s="3"/>
      <c r="B100" s="3"/>
      <c r="C100" s="44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61"/>
      <c r="S100" s="161"/>
      <c r="T100" s="161"/>
      <c r="U100" s="1047"/>
      <c r="V100" s="1954"/>
      <c r="W100" s="1952"/>
      <c r="X100" s="1953"/>
      <c r="Y100" s="1933"/>
      <c r="Z100" s="1933"/>
      <c r="AA100" s="1933"/>
      <c r="AB100" s="1933"/>
      <c r="AC100" s="1933"/>
      <c r="AD100" s="1933"/>
      <c r="AE100" s="1933"/>
      <c r="AF100" s="1933"/>
      <c r="AG100" s="1933"/>
      <c r="AH100" s="1933"/>
      <c r="AI100" s="1933"/>
      <c r="AJ100" s="1933"/>
      <c r="AK100" s="1933"/>
      <c r="AL100" s="1942"/>
      <c r="AM100" s="1942"/>
      <c r="AN100" s="1047"/>
      <c r="AO100" s="1047"/>
      <c r="AP100" s="1047"/>
      <c r="AQ100" s="1047"/>
      <c r="AR100" s="1047"/>
      <c r="AS100" s="1047"/>
      <c r="AT100" s="1047"/>
      <c r="AU100" s="1047"/>
      <c r="AV100" s="1047"/>
      <c r="AW100" s="1047"/>
      <c r="AX100" s="1047"/>
      <c r="AY100" s="1047"/>
      <c r="AZ100" s="1047"/>
      <c r="BA100" s="1047"/>
      <c r="BB100" s="1047"/>
      <c r="BC100" s="1047"/>
    </row>
    <row r="101" spans="1:55" s="1" customFormat="1" ht="18.75" customHeight="1">
      <c r="A101" s="3"/>
      <c r="B101" s="3"/>
      <c r="C101" s="44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61"/>
      <c r="S101" s="161"/>
      <c r="T101" s="161"/>
      <c r="U101" s="1047"/>
      <c r="V101" s="1954"/>
      <c r="W101" s="1952"/>
      <c r="X101" s="1953"/>
      <c r="Y101" s="1933"/>
      <c r="Z101" s="1933"/>
      <c r="AA101" s="1933"/>
      <c r="AB101" s="1933"/>
      <c r="AC101" s="1933"/>
      <c r="AD101" s="1933"/>
      <c r="AE101" s="1933"/>
      <c r="AF101" s="1933"/>
      <c r="AG101" s="1933"/>
      <c r="AH101" s="1933"/>
      <c r="AI101" s="1933"/>
      <c r="AJ101" s="1933"/>
      <c r="AK101" s="1933"/>
      <c r="AL101" s="1942"/>
      <c r="AM101" s="1942"/>
      <c r="AN101" s="1047"/>
      <c r="AO101" s="1047"/>
      <c r="AP101" s="1047"/>
      <c r="AQ101" s="1047"/>
      <c r="AR101" s="1047"/>
      <c r="AS101" s="1047"/>
      <c r="AT101" s="1047"/>
      <c r="AU101" s="1047"/>
      <c r="AV101" s="1047"/>
      <c r="AW101" s="1047"/>
      <c r="AX101" s="1047"/>
      <c r="AY101" s="1047"/>
      <c r="AZ101" s="1047"/>
      <c r="BA101" s="1047"/>
      <c r="BB101" s="1047"/>
      <c r="BC101" s="1047"/>
    </row>
    <row r="102" spans="1:55" s="1" customFormat="1" ht="18.75" customHeight="1">
      <c r="A102" s="3"/>
      <c r="B102" s="3"/>
      <c r="C102" s="44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61"/>
      <c r="S102" s="161"/>
      <c r="T102" s="161"/>
      <c r="U102" s="1047"/>
      <c r="V102" s="1954"/>
      <c r="W102" s="1952"/>
      <c r="X102" s="1953"/>
      <c r="Y102" s="1933"/>
      <c r="Z102" s="1933"/>
      <c r="AA102" s="1933"/>
      <c r="AB102" s="1933"/>
      <c r="AC102" s="1933"/>
      <c r="AD102" s="1933"/>
      <c r="AE102" s="1933"/>
      <c r="AF102" s="1933"/>
      <c r="AG102" s="1933"/>
      <c r="AH102" s="1933"/>
      <c r="AI102" s="1933"/>
      <c r="AJ102" s="1933"/>
      <c r="AK102" s="1933"/>
      <c r="AL102" s="1942"/>
      <c r="AM102" s="1942"/>
      <c r="AN102" s="1047"/>
      <c r="AO102" s="1047"/>
      <c r="AP102" s="1047"/>
      <c r="AQ102" s="1047"/>
      <c r="AR102" s="1047"/>
      <c r="AS102" s="1047"/>
      <c r="AT102" s="1047"/>
      <c r="AU102" s="1047"/>
      <c r="AV102" s="1047"/>
      <c r="AW102" s="1047"/>
      <c r="AX102" s="1047"/>
      <c r="AY102" s="1047"/>
      <c r="AZ102" s="1047"/>
      <c r="BA102" s="1047"/>
      <c r="BB102" s="1047"/>
      <c r="BC102" s="1047"/>
    </row>
    <row r="103" spans="1:55" s="1" customFormat="1" ht="18.75" customHeight="1">
      <c r="A103" s="3"/>
      <c r="B103" s="3"/>
      <c r="C103" s="44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61"/>
      <c r="S103" s="161"/>
      <c r="T103" s="161"/>
      <c r="U103" s="1047"/>
      <c r="V103" s="1954"/>
      <c r="W103" s="1955"/>
      <c r="X103" s="1953"/>
      <c r="Y103" s="1933"/>
      <c r="Z103" s="1933"/>
      <c r="AA103" s="1933"/>
      <c r="AB103" s="1933"/>
      <c r="AC103" s="1933"/>
      <c r="AD103" s="1933"/>
      <c r="AE103" s="1933"/>
      <c r="AF103" s="1933"/>
      <c r="AG103" s="1933"/>
      <c r="AH103" s="1933"/>
      <c r="AI103" s="1933"/>
      <c r="AJ103" s="1933"/>
      <c r="AK103" s="1933"/>
      <c r="AL103" s="1942"/>
      <c r="AM103" s="1942"/>
      <c r="AN103" s="1047"/>
      <c r="AO103" s="1047"/>
      <c r="AP103" s="1047"/>
      <c r="AQ103" s="1047"/>
      <c r="AR103" s="1047"/>
      <c r="AS103" s="1047"/>
      <c r="AT103" s="1047"/>
      <c r="AU103" s="1047"/>
      <c r="AV103" s="1047"/>
      <c r="AW103" s="1047"/>
      <c r="AX103" s="1047"/>
      <c r="AY103" s="1047"/>
      <c r="AZ103" s="1047"/>
      <c r="BA103" s="1047"/>
      <c r="BB103" s="1047"/>
      <c r="BC103" s="1047"/>
    </row>
    <row r="104" spans="1:55" s="1" customFormat="1" ht="18.75" customHeight="1">
      <c r="A104" s="3"/>
      <c r="B104" s="3"/>
      <c r="C104" s="44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47"/>
      <c r="V104" s="1954"/>
      <c r="W104" s="1955"/>
      <c r="X104" s="1953"/>
      <c r="Y104" s="1933"/>
      <c r="Z104" s="1933"/>
      <c r="AA104" s="1933"/>
      <c r="AB104" s="1933"/>
      <c r="AC104" s="1933"/>
      <c r="AD104" s="1933"/>
      <c r="AE104" s="1933"/>
      <c r="AF104" s="1933"/>
      <c r="AG104" s="1933"/>
      <c r="AH104" s="1933"/>
      <c r="AI104" s="1933"/>
      <c r="AJ104" s="1933"/>
      <c r="AK104" s="1933"/>
      <c r="AL104" s="1942"/>
      <c r="AM104" s="1942"/>
      <c r="AN104" s="1047"/>
      <c r="AO104" s="1047"/>
      <c r="AP104" s="1047"/>
      <c r="AQ104" s="1047"/>
      <c r="AR104" s="1047"/>
      <c r="AS104" s="1047"/>
      <c r="AT104" s="1047"/>
      <c r="AU104" s="1047"/>
      <c r="AV104" s="1047"/>
      <c r="AW104" s="1047"/>
      <c r="AX104" s="1047"/>
      <c r="AY104" s="1047"/>
      <c r="AZ104" s="1047"/>
      <c r="BA104" s="1047"/>
      <c r="BB104" s="1047"/>
      <c r="BC104" s="1047"/>
    </row>
    <row r="105" spans="1:55" s="1" customFormat="1" ht="18.75" customHeight="1">
      <c r="A105" s="3"/>
      <c r="B105" s="3"/>
      <c r="C105" s="44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47"/>
      <c r="V105" s="1954"/>
      <c r="W105" s="1952"/>
      <c r="X105" s="1953"/>
      <c r="Y105" s="1933"/>
      <c r="Z105" s="1933"/>
      <c r="AA105" s="1933"/>
      <c r="AB105" s="1933"/>
      <c r="AC105" s="1933"/>
      <c r="AD105" s="1933"/>
      <c r="AE105" s="1933"/>
      <c r="AF105" s="1933"/>
      <c r="AG105" s="1933"/>
      <c r="AH105" s="1933"/>
      <c r="AI105" s="1933"/>
      <c r="AJ105" s="1933"/>
      <c r="AK105" s="1933"/>
      <c r="AL105" s="1942"/>
      <c r="AM105" s="1942"/>
      <c r="AN105" s="1047"/>
      <c r="AO105" s="1047"/>
      <c r="AP105" s="1047"/>
      <c r="AQ105" s="1047"/>
      <c r="AR105" s="1047"/>
      <c r="AS105" s="1047"/>
      <c r="AT105" s="1047"/>
      <c r="AU105" s="1047"/>
      <c r="AV105" s="1047"/>
      <c r="AW105" s="1047"/>
      <c r="AX105" s="1047"/>
      <c r="AY105" s="1047"/>
      <c r="AZ105" s="1047"/>
      <c r="BA105" s="1047"/>
      <c r="BB105" s="1047"/>
      <c r="BC105" s="1047"/>
    </row>
    <row r="106" spans="1:55" s="1" customFormat="1" ht="18.75" customHeight="1">
      <c r="A106" s="3"/>
      <c r="B106" s="3"/>
      <c r="C106" s="44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47"/>
      <c r="V106" s="1954"/>
      <c r="W106" s="1952"/>
      <c r="X106" s="1953"/>
      <c r="Y106" s="1933"/>
      <c r="Z106" s="1933"/>
      <c r="AA106" s="1933"/>
      <c r="AB106" s="1933"/>
      <c r="AC106" s="1933"/>
      <c r="AD106" s="1933"/>
      <c r="AE106" s="1933"/>
      <c r="AF106" s="1933"/>
      <c r="AG106" s="1933"/>
      <c r="AH106" s="1933"/>
      <c r="AI106" s="1933"/>
      <c r="AJ106" s="1933"/>
      <c r="AK106" s="1933"/>
      <c r="AL106" s="1942"/>
      <c r="AM106" s="1942"/>
      <c r="AN106" s="1047"/>
      <c r="AO106" s="1047"/>
      <c r="AP106" s="1047"/>
      <c r="AQ106" s="1047"/>
      <c r="AR106" s="1047"/>
      <c r="AS106" s="1047"/>
      <c r="AT106" s="1047"/>
      <c r="AU106" s="1047"/>
      <c r="AV106" s="1047"/>
      <c r="AW106" s="1047"/>
      <c r="AX106" s="1047"/>
      <c r="AY106" s="1047"/>
      <c r="AZ106" s="1047"/>
      <c r="BA106" s="1047"/>
      <c r="BB106" s="1047"/>
      <c r="BC106" s="1047"/>
    </row>
    <row r="107" spans="1:55" s="1" customFormat="1" ht="18.75" customHeight="1">
      <c r="A107" s="3"/>
      <c r="B107" s="3"/>
      <c r="C107" s="44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47"/>
      <c r="V107" s="1954"/>
      <c r="W107" s="1952"/>
      <c r="X107" s="1953"/>
      <c r="Y107" s="1933"/>
      <c r="Z107" s="1933"/>
      <c r="AA107" s="1933"/>
      <c r="AB107" s="1933"/>
      <c r="AC107" s="1933"/>
      <c r="AD107" s="1933"/>
      <c r="AE107" s="1933"/>
      <c r="AF107" s="1933"/>
      <c r="AG107" s="1933"/>
      <c r="AH107" s="1933"/>
      <c r="AI107" s="1933"/>
      <c r="AJ107" s="1933"/>
      <c r="AK107" s="1933"/>
      <c r="AL107" s="1942"/>
      <c r="AM107" s="1942"/>
      <c r="AN107" s="1047"/>
      <c r="AO107" s="1047"/>
      <c r="AP107" s="1047"/>
      <c r="AQ107" s="1047"/>
      <c r="AR107" s="1047"/>
      <c r="AS107" s="1047"/>
      <c r="AT107" s="1047"/>
      <c r="AU107" s="1047"/>
      <c r="AV107" s="1047"/>
      <c r="AW107" s="1047"/>
      <c r="AX107" s="1047"/>
      <c r="AY107" s="1047"/>
      <c r="AZ107" s="1047"/>
      <c r="BA107" s="1047"/>
      <c r="BB107" s="1047"/>
      <c r="BC107" s="1047"/>
    </row>
    <row r="108" spans="1:55" s="1" customFormat="1" ht="18.75" customHeight="1">
      <c r="A108" s="3"/>
      <c r="B108" s="3"/>
      <c r="C108" s="44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47"/>
      <c r="V108" s="1954"/>
      <c r="W108" s="1952"/>
      <c r="X108" s="1953"/>
      <c r="Y108" s="1933"/>
      <c r="Z108" s="1933"/>
      <c r="AA108" s="1933"/>
      <c r="AB108" s="1933"/>
      <c r="AC108" s="1933"/>
      <c r="AD108" s="1933"/>
      <c r="AE108" s="1933"/>
      <c r="AF108" s="1933"/>
      <c r="AG108" s="1933"/>
      <c r="AH108" s="1933"/>
      <c r="AI108" s="1933"/>
      <c r="AJ108" s="1933"/>
      <c r="AK108" s="1933"/>
      <c r="AL108" s="1942"/>
      <c r="AM108" s="1942"/>
      <c r="AN108" s="1047"/>
      <c r="AO108" s="1047"/>
      <c r="AP108" s="1047"/>
      <c r="AQ108" s="1047"/>
      <c r="AR108" s="1047"/>
      <c r="AS108" s="1047"/>
      <c r="AT108" s="1047"/>
      <c r="AU108" s="1047"/>
      <c r="AV108" s="1047"/>
      <c r="AW108" s="1047"/>
      <c r="AX108" s="1047"/>
      <c r="AY108" s="1047"/>
      <c r="AZ108" s="1047"/>
      <c r="BA108" s="1047"/>
      <c r="BB108" s="1047"/>
      <c r="BC108" s="1047"/>
    </row>
    <row r="109" spans="1:55" s="1" customFormat="1" ht="18.75" customHeight="1">
      <c r="A109" s="3"/>
      <c r="B109" s="3"/>
      <c r="C109" s="44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47"/>
      <c r="V109" s="1954"/>
      <c r="W109" s="1955"/>
      <c r="X109" s="1953"/>
      <c r="Y109" s="1933"/>
      <c r="Z109" s="1933"/>
      <c r="AA109" s="1933"/>
      <c r="AB109" s="1933"/>
      <c r="AC109" s="1933"/>
      <c r="AD109" s="1933"/>
      <c r="AE109" s="1933"/>
      <c r="AF109" s="1933"/>
      <c r="AG109" s="1933"/>
      <c r="AH109" s="1933"/>
      <c r="AI109" s="1933"/>
      <c r="AJ109" s="1933"/>
      <c r="AK109" s="1933"/>
      <c r="AL109" s="1942"/>
      <c r="AM109" s="1942"/>
      <c r="AN109" s="1047"/>
      <c r="AO109" s="1047"/>
      <c r="AP109" s="1047"/>
      <c r="AQ109" s="1047"/>
      <c r="AR109" s="1047"/>
      <c r="AS109" s="1047"/>
      <c r="AT109" s="1047"/>
      <c r="AU109" s="1047"/>
      <c r="AV109" s="1047"/>
      <c r="AW109" s="1047"/>
      <c r="AX109" s="1047"/>
      <c r="AY109" s="1047"/>
      <c r="AZ109" s="1047"/>
      <c r="BA109" s="1047"/>
      <c r="BB109" s="1047"/>
      <c r="BC109" s="1047"/>
    </row>
    <row r="110" spans="1:55" s="1" customFormat="1" ht="18.75" customHeight="1">
      <c r="A110" s="3"/>
      <c r="B110" s="3"/>
      <c r="C110" s="44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47"/>
      <c r="V110" s="1954"/>
      <c r="W110" s="1955"/>
      <c r="X110" s="1953"/>
      <c r="Y110" s="1933"/>
      <c r="Z110" s="1933"/>
      <c r="AA110" s="1933"/>
      <c r="AB110" s="1933"/>
      <c r="AC110" s="1933"/>
      <c r="AD110" s="1933"/>
      <c r="AE110" s="1933"/>
      <c r="AF110" s="1933"/>
      <c r="AG110" s="1933"/>
      <c r="AH110" s="1933"/>
      <c r="AI110" s="1933"/>
      <c r="AJ110" s="1933"/>
      <c r="AK110" s="1933"/>
      <c r="AL110" s="1942"/>
      <c r="AM110" s="1942"/>
      <c r="AN110" s="1047"/>
      <c r="AO110" s="1047"/>
      <c r="AP110" s="1047"/>
      <c r="AQ110" s="1047"/>
      <c r="AR110" s="1047"/>
      <c r="AS110" s="1047"/>
      <c r="AT110" s="1047"/>
      <c r="AU110" s="1047"/>
      <c r="AV110" s="1047"/>
      <c r="AW110" s="1047"/>
      <c r="AX110" s="1047"/>
      <c r="AY110" s="1047"/>
      <c r="AZ110" s="1047"/>
      <c r="BA110" s="1047"/>
      <c r="BB110" s="1047"/>
      <c r="BC110" s="1047"/>
    </row>
    <row r="111" spans="1:55" s="1" customFormat="1" ht="18.75" customHeight="1">
      <c r="A111" s="3"/>
      <c r="B111" s="3"/>
      <c r="C111" s="44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47"/>
      <c r="V111" s="1954"/>
      <c r="W111" s="1952"/>
      <c r="X111" s="1953"/>
      <c r="Y111" s="1933"/>
      <c r="Z111" s="1933"/>
      <c r="AA111" s="1933"/>
      <c r="AB111" s="1933"/>
      <c r="AC111" s="1933"/>
      <c r="AD111" s="1933"/>
      <c r="AE111" s="1933"/>
      <c r="AF111" s="1933"/>
      <c r="AG111" s="1933"/>
      <c r="AH111" s="1933"/>
      <c r="AI111" s="1933"/>
      <c r="AJ111" s="1933"/>
      <c r="AK111" s="1933"/>
      <c r="AL111" s="1942"/>
      <c r="AM111" s="1942"/>
      <c r="AN111" s="1047"/>
      <c r="AO111" s="1047"/>
      <c r="AP111" s="1047"/>
      <c r="AQ111" s="1047"/>
      <c r="AR111" s="1047"/>
      <c r="AS111" s="1047"/>
      <c r="AT111" s="1047"/>
      <c r="AU111" s="1047"/>
      <c r="AV111" s="1047"/>
      <c r="AW111" s="1047"/>
      <c r="AX111" s="1047"/>
      <c r="AY111" s="1047"/>
      <c r="AZ111" s="1047"/>
      <c r="BA111" s="1047"/>
      <c r="BB111" s="1047"/>
      <c r="BC111" s="1047"/>
    </row>
    <row r="112" spans="1:55" s="1" customFormat="1" ht="18.75" customHeight="1">
      <c r="A112" s="3"/>
      <c r="B112" s="3"/>
      <c r="C112" s="44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47"/>
      <c r="V112" s="1954"/>
      <c r="W112" s="1952"/>
      <c r="X112" s="1953"/>
      <c r="Y112" s="1933"/>
      <c r="Z112" s="1933"/>
      <c r="AA112" s="1933"/>
      <c r="AB112" s="1933"/>
      <c r="AC112" s="1933"/>
      <c r="AD112" s="1933"/>
      <c r="AE112" s="1933"/>
      <c r="AF112" s="1933"/>
      <c r="AG112" s="1933"/>
      <c r="AH112" s="1933"/>
      <c r="AI112" s="1933"/>
      <c r="AJ112" s="1933"/>
      <c r="AK112" s="1933"/>
      <c r="AL112" s="1942"/>
      <c r="AM112" s="1942"/>
      <c r="AN112" s="1047"/>
      <c r="AO112" s="1047"/>
      <c r="AP112" s="1047"/>
      <c r="AQ112" s="1047"/>
      <c r="AR112" s="1047"/>
      <c r="AS112" s="1047"/>
      <c r="AT112" s="1047"/>
      <c r="AU112" s="1047"/>
      <c r="AV112" s="1047"/>
      <c r="AW112" s="1047"/>
      <c r="AX112" s="1047"/>
      <c r="AY112" s="1047"/>
      <c r="AZ112" s="1047"/>
      <c r="BA112" s="1047"/>
      <c r="BB112" s="1047"/>
      <c r="BC112" s="1047"/>
    </row>
    <row r="113" spans="1:55" s="1" customFormat="1" ht="18.75" customHeight="1">
      <c r="A113" s="3"/>
      <c r="B113" s="3"/>
      <c r="C113" s="44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47"/>
      <c r="V113" s="1954"/>
      <c r="W113" s="1952"/>
      <c r="X113" s="1953"/>
      <c r="Y113" s="1933"/>
      <c r="Z113" s="1933"/>
      <c r="AA113" s="1933"/>
      <c r="AB113" s="1933"/>
      <c r="AC113" s="1933"/>
      <c r="AD113" s="1933"/>
      <c r="AE113" s="1933"/>
      <c r="AF113" s="1933"/>
      <c r="AG113" s="1933"/>
      <c r="AH113" s="1933"/>
      <c r="AI113" s="1933"/>
      <c r="AJ113" s="1933"/>
      <c r="AK113" s="1933"/>
      <c r="AL113" s="1942"/>
      <c r="AM113" s="1942"/>
      <c r="AN113" s="1047"/>
      <c r="AO113" s="1047"/>
      <c r="AP113" s="1047"/>
      <c r="AQ113" s="1047"/>
      <c r="AR113" s="1047"/>
      <c r="AS113" s="1047"/>
      <c r="AT113" s="1047"/>
      <c r="AU113" s="1047"/>
      <c r="AV113" s="1047"/>
      <c r="AW113" s="1047"/>
      <c r="AX113" s="1047"/>
      <c r="AY113" s="1047"/>
      <c r="AZ113" s="1047"/>
      <c r="BA113" s="1047"/>
      <c r="BB113" s="1047"/>
      <c r="BC113" s="1047"/>
    </row>
    <row r="114" spans="1:55" s="1" customFormat="1" ht="18.75" customHeight="1">
      <c r="A114" s="3"/>
      <c r="B114" s="3"/>
      <c r="C114" s="44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47"/>
      <c r="V114" s="1954"/>
      <c r="W114" s="1952"/>
      <c r="X114" s="1953"/>
      <c r="Y114" s="1933"/>
      <c r="Z114" s="1933"/>
      <c r="AA114" s="1933"/>
      <c r="AB114" s="1933"/>
      <c r="AC114" s="1933"/>
      <c r="AD114" s="1933"/>
      <c r="AE114" s="1933"/>
      <c r="AF114" s="1933"/>
      <c r="AG114" s="1933"/>
      <c r="AH114" s="1933"/>
      <c r="AI114" s="1933"/>
      <c r="AJ114" s="1933"/>
      <c r="AK114" s="1933"/>
      <c r="AL114" s="1942"/>
      <c r="AM114" s="1942"/>
      <c r="AN114" s="1047"/>
      <c r="AO114" s="1047"/>
      <c r="AP114" s="1047"/>
      <c r="AQ114" s="1047"/>
      <c r="AR114" s="1047"/>
      <c r="AS114" s="1047"/>
      <c r="AT114" s="1047"/>
      <c r="AU114" s="1047"/>
      <c r="AV114" s="1047"/>
      <c r="AW114" s="1047"/>
      <c r="AX114" s="1047"/>
      <c r="AY114" s="1047"/>
      <c r="AZ114" s="1047"/>
      <c r="BA114" s="1047"/>
      <c r="BB114" s="1047"/>
      <c r="BC114" s="1047"/>
    </row>
    <row r="115" spans="1:55" s="1" customFormat="1" ht="18.75" customHeight="1">
      <c r="A115" s="3"/>
      <c r="B115" s="3"/>
      <c r="C115" s="44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47"/>
      <c r="V115" s="1954"/>
      <c r="W115" s="1952"/>
      <c r="X115" s="1953"/>
      <c r="Y115" s="1933"/>
      <c r="Z115" s="1933"/>
      <c r="AA115" s="1933"/>
      <c r="AB115" s="1933"/>
      <c r="AC115" s="1933"/>
      <c r="AD115" s="1933"/>
      <c r="AE115" s="1933"/>
      <c r="AF115" s="1933"/>
      <c r="AG115" s="1933"/>
      <c r="AH115" s="1933"/>
      <c r="AI115" s="1933"/>
      <c r="AJ115" s="1933"/>
      <c r="AK115" s="1933"/>
      <c r="AL115" s="1942"/>
      <c r="AM115" s="1942"/>
      <c r="AN115" s="1047"/>
      <c r="AO115" s="1047"/>
      <c r="AP115" s="1047"/>
      <c r="AQ115" s="1047"/>
      <c r="AR115" s="1047"/>
      <c r="AS115" s="1047"/>
      <c r="AT115" s="1047"/>
      <c r="AU115" s="1047"/>
      <c r="AV115" s="1047"/>
      <c r="AW115" s="1047"/>
      <c r="AX115" s="1047"/>
      <c r="AY115" s="1047"/>
      <c r="AZ115" s="1047"/>
      <c r="BA115" s="1047"/>
      <c r="BB115" s="1047"/>
      <c r="BC115" s="1047"/>
    </row>
    <row r="116" spans="1:55" s="1" customFormat="1" ht="18.75" customHeight="1">
      <c r="A116" s="3"/>
      <c r="B116" s="3"/>
      <c r="C116" s="44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47"/>
      <c r="V116" s="1954"/>
      <c r="W116" s="1952"/>
      <c r="X116" s="1953"/>
      <c r="Y116" s="1933"/>
      <c r="Z116" s="1933"/>
      <c r="AA116" s="1933"/>
      <c r="AB116" s="1933"/>
      <c r="AC116" s="1933"/>
      <c r="AD116" s="1933"/>
      <c r="AE116" s="1933"/>
      <c r="AF116" s="1933"/>
      <c r="AG116" s="1933"/>
      <c r="AH116" s="1933"/>
      <c r="AI116" s="1933"/>
      <c r="AJ116" s="1933"/>
      <c r="AK116" s="1933"/>
      <c r="AL116" s="1942"/>
      <c r="AM116" s="1942"/>
      <c r="AN116" s="1047"/>
      <c r="AO116" s="1047"/>
      <c r="AP116" s="1047"/>
      <c r="AQ116" s="1047"/>
      <c r="AR116" s="1047"/>
      <c r="AS116" s="1047"/>
      <c r="AT116" s="1047"/>
      <c r="AU116" s="1047"/>
      <c r="AV116" s="1047"/>
      <c r="AW116" s="1047"/>
      <c r="AX116" s="1047"/>
      <c r="AY116" s="1047"/>
      <c r="AZ116" s="1047"/>
      <c r="BA116" s="1047"/>
      <c r="BB116" s="1047"/>
      <c r="BC116" s="1047"/>
    </row>
    <row r="117" spans="1:55" s="1" customFormat="1" ht="18.75" customHeight="1">
      <c r="A117" s="3"/>
      <c r="B117" s="3"/>
      <c r="C117" s="44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47"/>
      <c r="V117" s="1954"/>
      <c r="W117" s="1952"/>
      <c r="X117" s="1953"/>
      <c r="Y117" s="1933"/>
      <c r="Z117" s="1933"/>
      <c r="AA117" s="1933"/>
      <c r="AB117" s="1933"/>
      <c r="AC117" s="1933"/>
      <c r="AD117" s="1933"/>
      <c r="AE117" s="1933"/>
      <c r="AF117" s="1933"/>
      <c r="AG117" s="1933"/>
      <c r="AH117" s="1933"/>
      <c r="AI117" s="1933"/>
      <c r="AJ117" s="1933"/>
      <c r="AK117" s="1933"/>
      <c r="AL117" s="1942"/>
      <c r="AM117" s="1942"/>
      <c r="AN117" s="1047"/>
      <c r="AO117" s="1047"/>
      <c r="AP117" s="1047"/>
      <c r="AQ117" s="1047"/>
      <c r="AR117" s="1047"/>
      <c r="AS117" s="1047"/>
      <c r="AT117" s="1047"/>
      <c r="AU117" s="1047"/>
      <c r="AV117" s="1047"/>
      <c r="AW117" s="1047"/>
      <c r="AX117" s="1047"/>
      <c r="AY117" s="1047"/>
      <c r="AZ117" s="1047"/>
      <c r="BA117" s="1047"/>
      <c r="BB117" s="1047"/>
      <c r="BC117" s="1047"/>
    </row>
    <row r="118" spans="1:55" ht="15">
      <c r="V118" s="1954"/>
      <c r="W118" s="1955"/>
      <c r="X118" s="1953"/>
      <c r="Y118" s="1933"/>
      <c r="Z118" s="1933"/>
      <c r="AA118" s="1933"/>
      <c r="AB118" s="1933"/>
      <c r="AC118" s="1933"/>
      <c r="AD118" s="1933"/>
      <c r="AE118" s="1933"/>
      <c r="AF118" s="1933"/>
      <c r="AG118" s="1933"/>
      <c r="AH118" s="1933"/>
      <c r="AI118" s="1933"/>
      <c r="AJ118" s="1933"/>
      <c r="AK118" s="1933"/>
    </row>
    <row r="119" spans="1:55" ht="15">
      <c r="V119" s="1954"/>
      <c r="W119" s="1955"/>
      <c r="X119" s="1953"/>
      <c r="Y119" s="1933"/>
      <c r="Z119" s="1933"/>
      <c r="AA119" s="1933"/>
      <c r="AB119" s="1933"/>
      <c r="AC119" s="1933"/>
      <c r="AD119" s="1933"/>
      <c r="AE119" s="1933"/>
      <c r="AF119" s="1933"/>
      <c r="AG119" s="1933"/>
      <c r="AH119" s="1933"/>
      <c r="AI119" s="1933"/>
      <c r="AJ119" s="1933"/>
      <c r="AK119" s="1933"/>
    </row>
    <row r="120" spans="1:55" ht="15">
      <c r="V120" s="1954"/>
      <c r="W120" s="1952"/>
      <c r="X120" s="1953"/>
      <c r="Y120" s="1933"/>
      <c r="Z120" s="1933"/>
      <c r="AA120" s="1933"/>
      <c r="AB120" s="1933"/>
      <c r="AC120" s="1933"/>
      <c r="AD120" s="1933"/>
      <c r="AE120" s="1933"/>
      <c r="AF120" s="1933"/>
      <c r="AG120" s="1933"/>
      <c r="AH120" s="1933"/>
      <c r="AI120" s="1933"/>
      <c r="AJ120" s="1933"/>
      <c r="AK120" s="1933"/>
    </row>
    <row r="121" spans="1:55" ht="15">
      <c r="V121" s="1954"/>
      <c r="W121" s="1952"/>
      <c r="X121" s="1953"/>
      <c r="Y121" s="1933"/>
      <c r="Z121" s="1933"/>
      <c r="AA121" s="1933"/>
      <c r="AB121" s="1933"/>
      <c r="AC121" s="1933"/>
      <c r="AD121" s="1933"/>
      <c r="AE121" s="1933"/>
      <c r="AF121" s="1933"/>
      <c r="AG121" s="1933"/>
      <c r="AH121" s="1933"/>
      <c r="AI121" s="1933"/>
      <c r="AJ121" s="1933"/>
      <c r="AK121" s="1933"/>
    </row>
    <row r="122" spans="1:55" ht="15">
      <c r="V122" s="1954"/>
      <c r="W122" s="1952"/>
      <c r="X122" s="1953"/>
      <c r="Y122" s="1933"/>
      <c r="Z122" s="1933"/>
      <c r="AA122" s="1933"/>
      <c r="AB122" s="1933"/>
      <c r="AC122" s="1933"/>
      <c r="AD122" s="1933"/>
      <c r="AE122" s="1933"/>
      <c r="AF122" s="1933"/>
      <c r="AG122" s="1933"/>
      <c r="AH122" s="1933"/>
      <c r="AI122" s="1933"/>
      <c r="AJ122" s="1933"/>
      <c r="AK122" s="1933"/>
    </row>
    <row r="123" spans="1:55" ht="15">
      <c r="V123" s="1954"/>
      <c r="W123" s="1955"/>
      <c r="X123" s="1953"/>
      <c r="Y123" s="1933"/>
      <c r="Z123" s="1933"/>
      <c r="AA123" s="1933"/>
      <c r="AB123" s="1933"/>
      <c r="AC123" s="1933"/>
      <c r="AD123" s="1933"/>
      <c r="AE123" s="1933"/>
      <c r="AF123" s="1933"/>
      <c r="AG123" s="1933"/>
      <c r="AH123" s="1933"/>
      <c r="AI123" s="1933"/>
      <c r="AJ123" s="1933"/>
      <c r="AK123" s="1933"/>
    </row>
    <row r="124" spans="1:55" ht="15">
      <c r="V124" s="1954"/>
      <c r="W124" s="1955"/>
      <c r="X124" s="1953"/>
      <c r="Y124" s="1933"/>
      <c r="Z124" s="1933"/>
      <c r="AA124" s="1933"/>
      <c r="AB124" s="1933"/>
      <c r="AC124" s="1933"/>
      <c r="AD124" s="1933"/>
      <c r="AE124" s="1933"/>
      <c r="AF124" s="1933"/>
      <c r="AG124" s="1933"/>
      <c r="AH124" s="1933"/>
      <c r="AI124" s="1933"/>
      <c r="AJ124" s="1933"/>
      <c r="AK124" s="1933"/>
    </row>
    <row r="125" spans="1:55" ht="15">
      <c r="V125" s="1954"/>
      <c r="W125" s="1952"/>
      <c r="X125" s="1953"/>
      <c r="Y125" s="1933"/>
      <c r="Z125" s="1933"/>
      <c r="AA125" s="1933"/>
      <c r="AB125" s="1933"/>
      <c r="AC125" s="1933"/>
      <c r="AD125" s="1933"/>
      <c r="AE125" s="1933"/>
      <c r="AF125" s="1933"/>
      <c r="AG125" s="1933"/>
      <c r="AH125" s="1933"/>
      <c r="AI125" s="1933"/>
      <c r="AJ125" s="1933"/>
      <c r="AK125" s="1933"/>
    </row>
    <row r="126" spans="1:55" ht="15">
      <c r="V126" s="1954"/>
      <c r="W126" s="1952"/>
      <c r="X126" s="1953"/>
      <c r="Y126" s="1933"/>
      <c r="Z126" s="1933"/>
      <c r="AA126" s="1933"/>
      <c r="AB126" s="1933"/>
      <c r="AC126" s="1933"/>
      <c r="AD126" s="1933"/>
      <c r="AE126" s="1933"/>
      <c r="AF126" s="1933"/>
      <c r="AG126" s="1933"/>
      <c r="AH126" s="1933"/>
      <c r="AI126" s="1933"/>
      <c r="AJ126" s="1933"/>
      <c r="AK126" s="1933"/>
    </row>
    <row r="127" spans="1:55" ht="15">
      <c r="W127" s="1952"/>
      <c r="X127" s="1953"/>
      <c r="Y127" s="1933"/>
      <c r="Z127" s="1933"/>
      <c r="AA127" s="1933"/>
      <c r="AB127" s="1933"/>
      <c r="AC127" s="1933"/>
      <c r="AD127" s="1933"/>
      <c r="AE127" s="1933"/>
      <c r="AF127" s="1933"/>
      <c r="AG127" s="1933"/>
      <c r="AH127" s="1933"/>
      <c r="AI127" s="1933"/>
      <c r="AJ127" s="1932"/>
      <c r="AK127" s="1933"/>
    </row>
    <row r="128" spans="1:55" ht="15">
      <c r="W128" s="1953"/>
      <c r="X128" s="1953"/>
      <c r="Y128" s="1933"/>
      <c r="Z128" s="1933"/>
      <c r="AA128" s="1933"/>
      <c r="AB128" s="1933"/>
      <c r="AC128" s="1933"/>
      <c r="AD128" s="1933"/>
      <c r="AE128" s="1933"/>
      <c r="AF128" s="1933"/>
      <c r="AG128" s="1933"/>
      <c r="AH128" s="1933"/>
      <c r="AI128" s="1933"/>
      <c r="AJ128" s="1933"/>
      <c r="AK128" s="1933"/>
    </row>
    <row r="129" spans="3:37" ht="15">
      <c r="C129" s="446"/>
      <c r="D129"/>
      <c r="E129"/>
      <c r="F129"/>
      <c r="G129"/>
      <c r="H129"/>
      <c r="I129"/>
      <c r="J129"/>
      <c r="K129"/>
      <c r="L129"/>
      <c r="M129"/>
      <c r="N129"/>
      <c r="O129"/>
      <c r="P129"/>
      <c r="W129" s="1953"/>
      <c r="X129" s="1953"/>
      <c r="Y129" s="1933"/>
      <c r="Z129" s="1933"/>
      <c r="AA129" s="1933"/>
      <c r="AB129" s="1933"/>
      <c r="AC129" s="1933"/>
      <c r="AD129" s="1933"/>
      <c r="AE129" s="1933"/>
      <c r="AF129" s="1933"/>
      <c r="AG129" s="1933"/>
      <c r="AH129" s="1933"/>
      <c r="AI129" s="1933"/>
      <c r="AJ129" s="1933"/>
      <c r="AK129" s="1933"/>
    </row>
    <row r="130" spans="3:37" ht="15">
      <c r="C130" s="446"/>
      <c r="D130"/>
      <c r="E130"/>
      <c r="F130"/>
      <c r="G130"/>
      <c r="H130"/>
      <c r="I130"/>
      <c r="J130"/>
      <c r="K130"/>
      <c r="L130"/>
      <c r="M130"/>
      <c r="N130"/>
      <c r="O130"/>
      <c r="P130"/>
      <c r="W130" s="1953"/>
      <c r="X130" s="1952"/>
      <c r="Y130" s="1933"/>
      <c r="Z130" s="1933"/>
      <c r="AA130" s="1933"/>
      <c r="AB130" s="1933"/>
      <c r="AC130" s="1933"/>
      <c r="AD130" s="1933"/>
      <c r="AE130" s="1933"/>
      <c r="AF130" s="1933"/>
      <c r="AG130" s="1933"/>
      <c r="AH130" s="1933"/>
      <c r="AI130" s="1933"/>
      <c r="AJ130" s="1933"/>
      <c r="AK130" s="1933"/>
    </row>
    <row r="131" spans="3:37">
      <c r="C131" s="446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3:37">
      <c r="C132" s="446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3:37">
      <c r="C133" s="446"/>
      <c r="D133"/>
      <c r="E133"/>
      <c r="F133"/>
      <c r="G133"/>
      <c r="H133"/>
      <c r="I133"/>
      <c r="J133"/>
      <c r="K133"/>
      <c r="L133"/>
      <c r="M133"/>
      <c r="N133"/>
      <c r="O133"/>
      <c r="P133"/>
      <c r="W133" s="1902" t="s">
        <v>74</v>
      </c>
    </row>
    <row r="134" spans="3:37">
      <c r="C134" s="446"/>
      <c r="D134"/>
      <c r="E134"/>
      <c r="F134"/>
      <c r="G134"/>
      <c r="H134"/>
      <c r="I134"/>
      <c r="J134"/>
      <c r="K134"/>
      <c r="L134"/>
      <c r="M134"/>
      <c r="N134"/>
      <c r="O134"/>
      <c r="P134"/>
      <c r="W134" s="1902" t="s">
        <v>105</v>
      </c>
      <c r="X134" s="1902" t="s">
        <v>106</v>
      </c>
      <c r="Y134" s="1902" t="s">
        <v>107</v>
      </c>
      <c r="Z134" s="1902" t="s">
        <v>108</v>
      </c>
      <c r="AA134" s="1902" t="s">
        <v>109</v>
      </c>
      <c r="AB134" s="1902" t="s">
        <v>110</v>
      </c>
      <c r="AC134" s="1902" t="s">
        <v>111</v>
      </c>
      <c r="AD134" s="1902" t="s">
        <v>112</v>
      </c>
      <c r="AE134" s="1902" t="s">
        <v>113</v>
      </c>
      <c r="AF134" s="1902" t="s">
        <v>114</v>
      </c>
      <c r="AG134" s="1902" t="s">
        <v>115</v>
      </c>
      <c r="AH134" s="1902" t="s">
        <v>116</v>
      </c>
    </row>
    <row r="135" spans="3:37">
      <c r="C135" s="446"/>
      <c r="D135"/>
      <c r="E135"/>
      <c r="F135"/>
      <c r="G135"/>
      <c r="H135"/>
      <c r="I135"/>
      <c r="J135"/>
      <c r="K135"/>
      <c r="L135"/>
      <c r="M135"/>
      <c r="N135"/>
      <c r="O135"/>
      <c r="P135"/>
      <c r="V135" s="1902" t="s">
        <v>69</v>
      </c>
      <c r="W135" s="1956">
        <f>+E77</f>
        <v>1883.825900839998</v>
      </c>
      <c r="X135" s="1956">
        <f t="shared" ref="X135:AH135" si="13">+F77</f>
        <v>1828.1482974800019</v>
      </c>
      <c r="Y135" s="1956">
        <f t="shared" si="13"/>
        <v>1905.9276145300014</v>
      </c>
      <c r="Z135" s="1956">
        <f t="shared" si="13"/>
        <v>1850.8785235799983</v>
      </c>
      <c r="AA135" s="1956">
        <f t="shared" si="13"/>
        <v>1834.8149944299989</v>
      </c>
      <c r="AB135" s="1956">
        <f t="shared" si="13"/>
        <v>1789.4512596599964</v>
      </c>
      <c r="AC135" s="1956">
        <f t="shared" si="13"/>
        <v>1790.6498458500005</v>
      </c>
      <c r="AD135" s="1956">
        <f t="shared" si="13"/>
        <v>1812.5732967800011</v>
      </c>
      <c r="AE135" s="1956">
        <f t="shared" si="13"/>
        <v>1846.6874376700016</v>
      </c>
      <c r="AF135" s="1956">
        <f t="shared" si="13"/>
        <v>1869.9221396699973</v>
      </c>
      <c r="AG135" s="1956">
        <f t="shared" si="13"/>
        <v>1889.5151049599974</v>
      </c>
      <c r="AH135" s="1956">
        <f t="shared" si="13"/>
        <v>1948.2909402600014</v>
      </c>
    </row>
    <row r="136" spans="3:37">
      <c r="C136" s="446"/>
      <c r="D136"/>
      <c r="E136"/>
      <c r="F136"/>
      <c r="G136"/>
      <c r="H136"/>
      <c r="I136"/>
      <c r="J136"/>
      <c r="K136"/>
      <c r="L136"/>
      <c r="M136"/>
      <c r="N136"/>
      <c r="O136"/>
      <c r="P136"/>
      <c r="V136" s="1902" t="s">
        <v>68</v>
      </c>
      <c r="W136" s="1956">
        <f>+E37</f>
        <v>2256.4322443000001</v>
      </c>
      <c r="X136" s="1956">
        <f t="shared" ref="X136:AH136" si="14">+F37</f>
        <v>2105.3604215</v>
      </c>
      <c r="Y136" s="1956">
        <f t="shared" si="14"/>
        <v>2276.6648913999993</v>
      </c>
      <c r="Z136" s="1956">
        <f t="shared" si="14"/>
        <v>2153.0375783999998</v>
      </c>
      <c r="AA136" s="1956">
        <f t="shared" si="14"/>
        <v>2291.7800934000002</v>
      </c>
      <c r="AB136" s="1956">
        <f t="shared" si="14"/>
        <v>2312.3652955000007</v>
      </c>
      <c r="AC136" s="1956">
        <f t="shared" si="14"/>
        <v>2374.2083227999997</v>
      </c>
      <c r="AD136" s="1956">
        <f t="shared" si="14"/>
        <v>2362.0744522</v>
      </c>
      <c r="AE136" s="1956">
        <f t="shared" si="14"/>
        <v>2357.774839499999</v>
      </c>
      <c r="AF136" s="1956">
        <f t="shared" si="14"/>
        <v>2422.2362951000005</v>
      </c>
      <c r="AG136" s="1956">
        <f t="shared" si="14"/>
        <v>2401.1256540999998</v>
      </c>
      <c r="AH136" s="1956">
        <f t="shared" si="14"/>
        <v>2466.4112921999995</v>
      </c>
    </row>
    <row r="137" spans="3:37">
      <c r="C137" s="446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3:37">
      <c r="C138" s="446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3:37">
      <c r="C139" s="446"/>
      <c r="D139"/>
      <c r="E139"/>
      <c r="F139"/>
      <c r="G139"/>
      <c r="H139"/>
      <c r="I139"/>
      <c r="J139"/>
      <c r="K139"/>
      <c r="L139"/>
      <c r="M139"/>
      <c r="N139"/>
      <c r="O139"/>
      <c r="P139"/>
      <c r="W139" s="1902" t="s">
        <v>75</v>
      </c>
    </row>
    <row r="140" spans="3:37">
      <c r="C140" s="446"/>
      <c r="D140"/>
      <c r="E140"/>
      <c r="F140"/>
      <c r="G140"/>
      <c r="H140"/>
      <c r="I140"/>
      <c r="J140"/>
      <c r="K140"/>
      <c r="L140"/>
      <c r="M140"/>
      <c r="N140"/>
      <c r="O140"/>
      <c r="P140"/>
      <c r="W140" s="1902" t="s">
        <v>105</v>
      </c>
      <c r="X140" s="1902" t="s">
        <v>106</v>
      </c>
      <c r="Y140" s="1902" t="s">
        <v>107</v>
      </c>
      <c r="Z140" s="1902" t="s">
        <v>108</v>
      </c>
      <c r="AA140" s="1902" t="s">
        <v>109</v>
      </c>
      <c r="AB140" s="1902" t="s">
        <v>110</v>
      </c>
      <c r="AC140" s="1902" t="s">
        <v>111</v>
      </c>
      <c r="AD140" s="1902" t="s">
        <v>112</v>
      </c>
      <c r="AE140" s="1902" t="s">
        <v>113</v>
      </c>
      <c r="AF140" s="1902" t="s">
        <v>114</v>
      </c>
      <c r="AG140" s="1902" t="s">
        <v>115</v>
      </c>
      <c r="AH140" s="1902" t="s">
        <v>116</v>
      </c>
    </row>
    <row r="141" spans="3:37">
      <c r="C141" s="446"/>
      <c r="D141"/>
      <c r="E141"/>
      <c r="F141"/>
      <c r="G141"/>
      <c r="H141"/>
      <c r="I141"/>
      <c r="J141"/>
      <c r="K141"/>
      <c r="L141"/>
      <c r="M141"/>
      <c r="N141"/>
      <c r="O141"/>
      <c r="P141"/>
      <c r="V141" s="1902" t="s">
        <v>69</v>
      </c>
      <c r="W141" s="1956">
        <f t="shared" ref="W141:AH141" si="15">+E78</f>
        <v>34.554192700000009</v>
      </c>
      <c r="X141" s="1956">
        <f t="shared" si="15"/>
        <v>31.368202699999994</v>
      </c>
      <c r="Y141" s="1956">
        <f t="shared" si="15"/>
        <v>32.999699200000009</v>
      </c>
      <c r="Z141" s="1956">
        <f t="shared" si="15"/>
        <v>32.263156800000097</v>
      </c>
      <c r="AA141" s="1956">
        <f t="shared" si="15"/>
        <v>32.968337200000008</v>
      </c>
      <c r="AB141" s="1956">
        <f t="shared" si="15"/>
        <v>31.889910900000025</v>
      </c>
      <c r="AC141" s="1956">
        <f t="shared" si="15"/>
        <v>33.694669199999986</v>
      </c>
      <c r="AD141" s="1956">
        <f t="shared" si="15"/>
        <v>33.518461700000003</v>
      </c>
      <c r="AE141" s="1956">
        <f t="shared" si="15"/>
        <v>35.024255000000068</v>
      </c>
      <c r="AF141" s="1956">
        <f t="shared" si="15"/>
        <v>35.684537799999987</v>
      </c>
      <c r="AG141" s="1956">
        <f t="shared" si="15"/>
        <v>34.144419200000065</v>
      </c>
      <c r="AH141" s="1956">
        <f t="shared" si="15"/>
        <v>34.819849399999988</v>
      </c>
    </row>
    <row r="142" spans="3:37">
      <c r="C142" s="446"/>
      <c r="D142"/>
      <c r="E142"/>
      <c r="F142"/>
      <c r="G142"/>
      <c r="H142"/>
      <c r="I142"/>
      <c r="J142"/>
      <c r="K142"/>
      <c r="L142"/>
      <c r="M142"/>
      <c r="N142"/>
      <c r="O142"/>
      <c r="P142"/>
      <c r="V142" s="1902" t="s">
        <v>68</v>
      </c>
      <c r="W142" s="1956">
        <f t="shared" ref="W142:AH142" si="16">+E38</f>
        <v>0</v>
      </c>
      <c r="X142" s="1956">
        <f t="shared" si="16"/>
        <v>0</v>
      </c>
      <c r="Y142" s="1956">
        <f t="shared" si="16"/>
        <v>0</v>
      </c>
      <c r="Z142" s="1956">
        <f t="shared" si="16"/>
        <v>0</v>
      </c>
      <c r="AA142" s="1956">
        <f t="shared" si="16"/>
        <v>0</v>
      </c>
      <c r="AB142" s="1956">
        <f t="shared" si="16"/>
        <v>0</v>
      </c>
      <c r="AC142" s="1956">
        <f t="shared" si="16"/>
        <v>0</v>
      </c>
      <c r="AD142" s="1956">
        <f t="shared" si="16"/>
        <v>0</v>
      </c>
      <c r="AE142" s="1956">
        <f t="shared" si="16"/>
        <v>0</v>
      </c>
      <c r="AF142" s="1956">
        <f t="shared" si="16"/>
        <v>0</v>
      </c>
      <c r="AG142" s="1956">
        <f t="shared" si="16"/>
        <v>0</v>
      </c>
      <c r="AH142" s="1956">
        <f t="shared" si="16"/>
        <v>0</v>
      </c>
    </row>
    <row r="143" spans="3:37">
      <c r="C143" s="446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3:37">
      <c r="C144" s="446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3:16">
      <c r="C145" s="446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3:16">
      <c r="C146" s="4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3:16">
      <c r="C147" s="446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3:16">
      <c r="C148" s="446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3:16">
      <c r="C149" s="446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3:16">
      <c r="C150" s="446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3:16">
      <c r="C151" s="446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3:16">
      <c r="C152" s="446"/>
      <c r="D152"/>
      <c r="E152"/>
      <c r="F152"/>
      <c r="G152"/>
      <c r="H152"/>
      <c r="I152"/>
      <c r="J152"/>
      <c r="K152"/>
      <c r="L152"/>
      <c r="M152"/>
      <c r="N152"/>
      <c r="O152"/>
      <c r="P152"/>
    </row>
  </sheetData>
  <mergeCells count="59">
    <mergeCell ref="B37:C38"/>
    <mergeCell ref="B84:C85"/>
    <mergeCell ref="B86:C87"/>
    <mergeCell ref="B77:C78"/>
    <mergeCell ref="B88:D88"/>
    <mergeCell ref="W109:W110"/>
    <mergeCell ref="W103:W104"/>
    <mergeCell ref="W84:W85"/>
    <mergeCell ref="W87:W88"/>
    <mergeCell ref="W80:W81"/>
    <mergeCell ref="W82:W83"/>
    <mergeCell ref="W77:W78"/>
    <mergeCell ref="W123:W124"/>
    <mergeCell ref="W118:W119"/>
    <mergeCell ref="V1:X1"/>
    <mergeCell ref="H5:H6"/>
    <mergeCell ref="I5:I6"/>
    <mergeCell ref="L5:L6"/>
    <mergeCell ref="M5:M6"/>
    <mergeCell ref="A1:P1"/>
    <mergeCell ref="B5:B6"/>
    <mergeCell ref="C5:C6"/>
    <mergeCell ref="D5:D6"/>
    <mergeCell ref="E5:E6"/>
    <mergeCell ref="P5:P6"/>
    <mergeCell ref="J5:J6"/>
    <mergeCell ref="K5:K6"/>
    <mergeCell ref="N5:N6"/>
    <mergeCell ref="O5:O6"/>
    <mergeCell ref="F5:F6"/>
    <mergeCell ref="G5:G6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C43:C44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</mergeCells>
  <conditionalFormatting sqref="D7:D37">
    <cfRule type="cellIs" dxfId="10" priority="127" stopIfTrue="1" operator="equal">
      <formula>"SICN"</formula>
    </cfRule>
    <cfRule type="cellIs" dxfId="9" priority="128" stopIfTrue="1" operator="equal">
      <formula>"SIS"</formula>
    </cfRule>
    <cfRule type="cellIs" dxfId="8" priority="129" stopIfTrue="1" operator="equal">
      <formula>"SS AA"</formula>
    </cfRule>
  </conditionalFormatting>
  <conditionalFormatting sqref="D45:D77">
    <cfRule type="cellIs" dxfId="7" priority="4" stopIfTrue="1" operator="equal">
      <formula>"SICN"</formula>
    </cfRule>
    <cfRule type="cellIs" dxfId="6" priority="5" stopIfTrue="1" operator="equal">
      <formula>"SIS"</formula>
    </cfRule>
    <cfRule type="cellIs" dxfId="5" priority="6" stopIfTrue="1" operator="equal">
      <formula>"SS AA"</formula>
    </cfRule>
  </conditionalFormatting>
  <printOptions horizontalCentered="1"/>
  <pageMargins left="0.78740157480314965" right="0.59055118110236227" top="0.59055118110236227" bottom="0.59055118110236227" header="0.31496062992125984" footer="0.31496062992125984"/>
  <pageSetup paperSize="9" scale="37" orientation="portrait" r:id="rId1"/>
  <headerFooter alignWithMargins="0"/>
  <ignoredErrors>
    <ignoredError sqref="Y66:AK6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AK142"/>
  <sheetViews>
    <sheetView view="pageBreakPreview" zoomScale="90" zoomScaleNormal="60" zoomScaleSheetLayoutView="90" workbookViewId="0">
      <selection activeCell="T100" sqref="T100"/>
    </sheetView>
  </sheetViews>
  <sheetFormatPr baseColWidth="10" defaultRowHeight="12.75"/>
  <cols>
    <col min="1" max="1" width="2.7109375" style="2" customWidth="1"/>
    <col min="2" max="2" width="5" customWidth="1"/>
    <col min="3" max="3" width="43.7109375" customWidth="1"/>
    <col min="4" max="4" width="12.42578125" customWidth="1"/>
    <col min="5" max="5" width="11.42578125" customWidth="1"/>
    <col min="6" max="6" width="12.140625" customWidth="1"/>
    <col min="7" max="7" width="11.42578125" customWidth="1"/>
    <col min="8" max="8" width="11.85546875" customWidth="1"/>
    <col min="9" max="9" width="13" customWidth="1"/>
    <col min="10" max="11" width="11.42578125" customWidth="1"/>
    <col min="12" max="12" width="12.42578125" customWidth="1"/>
    <col min="13" max="16" width="12.140625" bestFit="1" customWidth="1"/>
    <col min="17" max="17" width="13.42578125" customWidth="1"/>
    <col min="18" max="18" width="2.42578125" customWidth="1"/>
    <col min="19" max="19" width="8" style="1048" customWidth="1"/>
    <col min="20" max="20" width="41.7109375" style="1983" customWidth="1"/>
    <col min="21" max="21" width="21.85546875" style="1902" customWidth="1"/>
    <col min="22" max="33" width="11.5703125" style="1902" bestFit="1" customWidth="1"/>
    <col min="34" max="34" width="12.7109375" style="1902" bestFit="1" customWidth="1"/>
    <col min="35" max="35" width="21.85546875" style="1902" customWidth="1"/>
    <col min="36" max="36" width="21.85546875" style="1962" customWidth="1"/>
    <col min="37" max="37" width="11.42578125" style="1962"/>
  </cols>
  <sheetData>
    <row r="1" spans="1:37" ht="18" customHeight="1">
      <c r="A1" s="1749" t="s">
        <v>157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P1" s="1749"/>
      <c r="R1" s="41"/>
      <c r="T1" s="1957" t="s">
        <v>310</v>
      </c>
      <c r="U1" s="1958"/>
      <c r="V1" s="1959" t="s">
        <v>271</v>
      </c>
      <c r="W1" s="1960"/>
      <c r="X1" s="1960"/>
      <c r="Y1" s="1960"/>
      <c r="Z1" s="1960"/>
      <c r="AA1" s="1960"/>
      <c r="AB1" s="1960"/>
      <c r="AC1" s="1960"/>
      <c r="AD1" s="1960"/>
      <c r="AE1" s="1960"/>
      <c r="AF1" s="1960"/>
      <c r="AG1" s="1960"/>
      <c r="AH1" s="1961"/>
    </row>
    <row r="2" spans="1:37" s="2" customFormat="1" ht="20.25">
      <c r="Q2" s="810"/>
      <c r="R2" s="41"/>
      <c r="S2" s="1048"/>
      <c r="T2" s="1963"/>
      <c r="U2" s="1964"/>
      <c r="V2" s="1965" t="s">
        <v>277</v>
      </c>
      <c r="W2" s="1966"/>
      <c r="X2" s="1966"/>
      <c r="Y2" s="1966"/>
      <c r="Z2" s="1966"/>
      <c r="AA2" s="1966"/>
      <c r="AB2" s="1966"/>
      <c r="AC2" s="1966"/>
      <c r="AD2" s="1966"/>
      <c r="AE2" s="1966"/>
      <c r="AF2" s="1966"/>
      <c r="AG2" s="1966"/>
      <c r="AH2" s="1967"/>
      <c r="AI2" s="1902"/>
      <c r="AJ2" s="1968"/>
      <c r="AK2" s="1968"/>
    </row>
    <row r="3" spans="1:37" ht="15.75" thickBot="1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1969"/>
      <c r="U3" s="1970"/>
      <c r="V3" s="1971" t="s">
        <v>299</v>
      </c>
      <c r="W3" s="1972" t="s">
        <v>300</v>
      </c>
      <c r="X3" s="1972" t="s">
        <v>301</v>
      </c>
      <c r="Y3" s="1972" t="s">
        <v>302</v>
      </c>
      <c r="Z3" s="1972" t="s">
        <v>303</v>
      </c>
      <c r="AA3" s="1972" t="s">
        <v>304</v>
      </c>
      <c r="AB3" s="1972" t="s">
        <v>305</v>
      </c>
      <c r="AC3" s="1972" t="s">
        <v>306</v>
      </c>
      <c r="AD3" s="1972" t="s">
        <v>307</v>
      </c>
      <c r="AE3" s="1972" t="s">
        <v>308</v>
      </c>
      <c r="AF3" s="1972" t="s">
        <v>309</v>
      </c>
      <c r="AG3" s="1972" t="s">
        <v>252</v>
      </c>
      <c r="AH3" s="1973" t="s">
        <v>48</v>
      </c>
    </row>
    <row r="4" spans="1:37" s="1" customFormat="1" ht="18.75" customHeight="1">
      <c r="A4" s="3"/>
      <c r="B4" s="1738" t="s">
        <v>137</v>
      </c>
      <c r="C4" s="1740" t="s">
        <v>1</v>
      </c>
      <c r="D4" s="1771" t="s">
        <v>40</v>
      </c>
      <c r="E4" s="1740" t="s">
        <v>86</v>
      </c>
      <c r="F4" s="1730" t="s">
        <v>87</v>
      </c>
      <c r="G4" s="1730" t="s">
        <v>88</v>
      </c>
      <c r="H4" s="1730" t="s">
        <v>89</v>
      </c>
      <c r="I4" s="1730" t="s">
        <v>90</v>
      </c>
      <c r="J4" s="1730" t="s">
        <v>91</v>
      </c>
      <c r="K4" s="1730" t="s">
        <v>93</v>
      </c>
      <c r="L4" s="1730" t="s">
        <v>94</v>
      </c>
      <c r="M4" s="1730" t="s">
        <v>95</v>
      </c>
      <c r="N4" s="1730" t="s">
        <v>96</v>
      </c>
      <c r="O4" s="1730" t="s">
        <v>97</v>
      </c>
      <c r="P4" s="1730" t="s">
        <v>98</v>
      </c>
      <c r="Q4" s="1546" t="s">
        <v>138</v>
      </c>
      <c r="R4" s="435"/>
      <c r="S4" s="1047"/>
      <c r="T4" s="1974"/>
      <c r="U4" s="1942"/>
      <c r="V4" s="1942"/>
      <c r="W4" s="1942"/>
      <c r="X4" s="1942"/>
      <c r="Y4" s="1942"/>
      <c r="Z4" s="1942"/>
      <c r="AA4" s="1942"/>
      <c r="AB4" s="1942"/>
      <c r="AC4" s="1942"/>
      <c r="AD4" s="1942"/>
      <c r="AE4" s="1942"/>
      <c r="AF4" s="1942"/>
      <c r="AG4" s="1942"/>
      <c r="AH4" s="1942"/>
      <c r="AI4" s="1942"/>
      <c r="AJ4" s="1975"/>
      <c r="AK4" s="1975"/>
    </row>
    <row r="5" spans="1:37" s="1" customFormat="1" ht="18.75" customHeight="1" thickBot="1">
      <c r="A5" s="3"/>
      <c r="B5" s="1739"/>
      <c r="C5" s="1741"/>
      <c r="D5" s="1772"/>
      <c r="E5" s="1741"/>
      <c r="F5" s="1731"/>
      <c r="G5" s="1731"/>
      <c r="H5" s="1731"/>
      <c r="I5" s="1731"/>
      <c r="J5" s="1731"/>
      <c r="K5" s="1731"/>
      <c r="L5" s="1731"/>
      <c r="M5" s="1731"/>
      <c r="N5" s="1731"/>
      <c r="O5" s="1731"/>
      <c r="P5" s="1731"/>
      <c r="Q5" s="1547" t="s">
        <v>67</v>
      </c>
      <c r="R5" s="435"/>
      <c r="S5" s="1047"/>
      <c r="T5" s="1974"/>
      <c r="U5" s="1942"/>
      <c r="V5" s="1942"/>
      <c r="W5" s="1942"/>
      <c r="X5" s="1942"/>
      <c r="Y5" s="1942"/>
      <c r="Z5" s="1942"/>
      <c r="AA5" s="1942"/>
      <c r="AB5" s="1942"/>
      <c r="AC5" s="1942"/>
      <c r="AD5" s="1942"/>
      <c r="AE5" s="1942"/>
      <c r="AF5" s="1942"/>
      <c r="AG5" s="1942"/>
      <c r="AH5" s="1942"/>
      <c r="AI5" s="1942"/>
      <c r="AJ5" s="1975"/>
      <c r="AK5" s="1975"/>
    </row>
    <row r="6" spans="1:37" s="1" customFormat="1" ht="18.75" customHeight="1">
      <c r="A6" s="3"/>
      <c r="B6" s="1135">
        <v>1</v>
      </c>
      <c r="C6" s="8" t="s">
        <v>234</v>
      </c>
      <c r="D6" s="1132" t="s">
        <v>42</v>
      </c>
      <c r="E6" s="288">
        <v>9.6241070999999998</v>
      </c>
      <c r="F6" s="54">
        <v>8.1234667000000016</v>
      </c>
      <c r="G6" s="54">
        <v>8.9758801999999989</v>
      </c>
      <c r="H6" s="54">
        <v>8.3892714000000019</v>
      </c>
      <c r="I6" s="54">
        <v>7.8936439999999992</v>
      </c>
      <c r="J6" s="54">
        <v>6.9230673999999972</v>
      </c>
      <c r="K6" s="54">
        <v>6.2845909999999936</v>
      </c>
      <c r="L6" s="54">
        <v>6.5727009999999986</v>
      </c>
      <c r="M6" s="54">
        <v>7.3451854999999941</v>
      </c>
      <c r="N6" s="54">
        <v>8.1219896999999897</v>
      </c>
      <c r="O6" s="54">
        <v>8.4441825000000019</v>
      </c>
      <c r="P6" s="55">
        <v>8.8556004000000001</v>
      </c>
      <c r="Q6" s="50">
        <f t="shared" ref="Q6:Q37" si="0">SUM(E6:P6)</f>
        <v>95.553686899999974</v>
      </c>
      <c r="R6" s="432"/>
      <c r="S6" s="1047"/>
      <c r="T6" s="1976" t="s">
        <v>234</v>
      </c>
      <c r="U6" s="1977" t="s">
        <v>194</v>
      </c>
      <c r="V6" s="1978">
        <v>9.6241070999999998</v>
      </c>
      <c r="W6" s="1978">
        <v>8.1234667000000016</v>
      </c>
      <c r="X6" s="1978">
        <v>8.9758801999999989</v>
      </c>
      <c r="Y6" s="1978">
        <v>8.3892714000000019</v>
      </c>
      <c r="Z6" s="1978">
        <v>7.8936439999999992</v>
      </c>
      <c r="AA6" s="1978">
        <v>6.9230673999999972</v>
      </c>
      <c r="AB6" s="1978">
        <v>6.2845909999999936</v>
      </c>
      <c r="AC6" s="1978">
        <v>6.5727009999999986</v>
      </c>
      <c r="AD6" s="1978">
        <v>7.3451854999999941</v>
      </c>
      <c r="AE6" s="1978">
        <v>8.1219896999999897</v>
      </c>
      <c r="AF6" s="1978">
        <v>8.4441825000000019</v>
      </c>
      <c r="AG6" s="1978">
        <v>8.8556004000000001</v>
      </c>
      <c r="AH6" s="1978">
        <v>95.553686900000045</v>
      </c>
      <c r="AI6" s="1979">
        <f>+AH6-Q6</f>
        <v>0</v>
      </c>
      <c r="AJ6" s="1975"/>
      <c r="AK6" s="1975"/>
    </row>
    <row r="7" spans="1:37" s="1" customFormat="1" ht="18.75" customHeight="1">
      <c r="A7" s="3"/>
      <c r="B7" s="1136"/>
      <c r="C7" s="8"/>
      <c r="D7" s="1133" t="s">
        <v>43</v>
      </c>
      <c r="E7" s="288">
        <v>27.77107160000001</v>
      </c>
      <c r="F7" s="48">
        <v>25.324367199999994</v>
      </c>
      <c r="G7" s="48">
        <v>28.455934899999999</v>
      </c>
      <c r="H7" s="48">
        <v>24.128556799999988</v>
      </c>
      <c r="I7" s="48">
        <v>24.544724000000002</v>
      </c>
      <c r="J7" s="48">
        <v>21.528399</v>
      </c>
      <c r="K7" s="48">
        <v>20.777464199999997</v>
      </c>
      <c r="L7" s="48">
        <v>22.529234699999996</v>
      </c>
      <c r="M7" s="48">
        <v>24.510913100000007</v>
      </c>
      <c r="N7" s="48">
        <v>27.101019700000002</v>
      </c>
      <c r="O7" s="48">
        <v>28.914950599999987</v>
      </c>
      <c r="P7" s="49">
        <v>30.556156800000004</v>
      </c>
      <c r="Q7" s="50">
        <f t="shared" si="0"/>
        <v>306.14279259999995</v>
      </c>
      <c r="R7" s="432"/>
      <c r="S7" s="1047"/>
      <c r="T7" s="1976"/>
      <c r="U7" s="1977" t="s">
        <v>193</v>
      </c>
      <c r="V7" s="1978">
        <v>27.77107160000001</v>
      </c>
      <c r="W7" s="1978">
        <v>25.324367199999994</v>
      </c>
      <c r="X7" s="1978">
        <v>28.455934899999999</v>
      </c>
      <c r="Y7" s="1978">
        <v>24.128556799999988</v>
      </c>
      <c r="Z7" s="1978">
        <v>24.544724000000002</v>
      </c>
      <c r="AA7" s="1978">
        <v>21.528399</v>
      </c>
      <c r="AB7" s="1978">
        <v>20.777464199999997</v>
      </c>
      <c r="AC7" s="1978">
        <v>22.529234699999996</v>
      </c>
      <c r="AD7" s="1978">
        <v>24.510913100000007</v>
      </c>
      <c r="AE7" s="1978">
        <v>27.101019700000002</v>
      </c>
      <c r="AF7" s="1978">
        <v>28.914950599999987</v>
      </c>
      <c r="AG7" s="1978">
        <v>30.556156800000004</v>
      </c>
      <c r="AH7" s="1978">
        <v>306.14279259999978</v>
      </c>
      <c r="AI7" s="1979">
        <f t="shared" ref="AI7:AI70" si="1">+AH7-Q7</f>
        <v>0</v>
      </c>
      <c r="AJ7" s="1975"/>
      <c r="AK7" s="1975"/>
    </row>
    <row r="8" spans="1:37" s="1" customFormat="1" ht="18.75" customHeight="1">
      <c r="A8" s="3"/>
      <c r="B8" s="1137"/>
      <c r="C8" s="1138"/>
      <c r="D8" s="57" t="s">
        <v>48</v>
      </c>
      <c r="E8" s="287">
        <v>37.395178700000045</v>
      </c>
      <c r="F8" s="287">
        <v>33.447833900000006</v>
      </c>
      <c r="G8" s="287">
        <v>37.431815100000001</v>
      </c>
      <c r="H8" s="287">
        <v>32.517828200000011</v>
      </c>
      <c r="I8" s="287">
        <v>32.438367999999997</v>
      </c>
      <c r="J8" s="287">
        <v>28.451466400000008</v>
      </c>
      <c r="K8" s="287">
        <v>27.062055199999993</v>
      </c>
      <c r="L8" s="287">
        <v>29.101935699999999</v>
      </c>
      <c r="M8" s="287">
        <v>31.85609860000001</v>
      </c>
      <c r="N8" s="287">
        <v>35.223009400000002</v>
      </c>
      <c r="O8" s="287">
        <v>37.359133100000008</v>
      </c>
      <c r="P8" s="287">
        <v>39.411757199999997</v>
      </c>
      <c r="Q8" s="52">
        <f t="shared" si="0"/>
        <v>401.69647950000012</v>
      </c>
      <c r="R8" s="432"/>
      <c r="S8" s="1047"/>
      <c r="T8" s="1976"/>
      <c r="U8" s="1977" t="s">
        <v>48</v>
      </c>
      <c r="V8" s="1978">
        <v>37.395178700000045</v>
      </c>
      <c r="W8" s="1978">
        <v>33.447833900000006</v>
      </c>
      <c r="X8" s="1978">
        <v>37.431815100000001</v>
      </c>
      <c r="Y8" s="1978">
        <v>32.517828200000011</v>
      </c>
      <c r="Z8" s="1978">
        <v>32.438367999999997</v>
      </c>
      <c r="AA8" s="1978">
        <v>28.451466400000008</v>
      </c>
      <c r="AB8" s="1978">
        <v>27.062055199999993</v>
      </c>
      <c r="AC8" s="1978">
        <v>29.101935699999999</v>
      </c>
      <c r="AD8" s="1978">
        <v>31.85609860000001</v>
      </c>
      <c r="AE8" s="1978">
        <v>35.223009400000002</v>
      </c>
      <c r="AF8" s="1978">
        <v>37.359133100000008</v>
      </c>
      <c r="AG8" s="1978">
        <v>39.411757199999997</v>
      </c>
      <c r="AH8" s="1978">
        <v>401.69647949999995</v>
      </c>
      <c r="AI8" s="1979">
        <f t="shared" si="1"/>
        <v>0</v>
      </c>
      <c r="AJ8" s="1975"/>
      <c r="AK8" s="1975"/>
    </row>
    <row r="9" spans="1:37" s="1" customFormat="1" ht="18.75" customHeight="1">
      <c r="A9" s="3"/>
      <c r="B9" s="1135">
        <v>2</v>
      </c>
      <c r="C9" s="8" t="s">
        <v>259</v>
      </c>
      <c r="D9" s="1134" t="s">
        <v>42</v>
      </c>
      <c r="E9" s="384">
        <v>0.27709900000000004</v>
      </c>
      <c r="F9" s="53">
        <v>0.24600990000000003</v>
      </c>
      <c r="G9" s="53">
        <v>0.25263449999999993</v>
      </c>
      <c r="H9" s="53">
        <v>0.26945330000000001</v>
      </c>
      <c r="I9" s="53">
        <v>0.27201149999999996</v>
      </c>
      <c r="J9" s="53">
        <v>0.28603840000000008</v>
      </c>
      <c r="K9" s="53">
        <v>0.2755744</v>
      </c>
      <c r="L9" s="53">
        <v>0.31236190000000003</v>
      </c>
      <c r="M9" s="53">
        <v>0.30598510000000001</v>
      </c>
      <c r="N9" s="53">
        <v>0.30366090000000001</v>
      </c>
      <c r="O9" s="53">
        <v>0.32275329999999985</v>
      </c>
      <c r="P9" s="53">
        <v>0.29057830000000007</v>
      </c>
      <c r="Q9" s="50">
        <f t="shared" si="0"/>
        <v>3.4141605000000004</v>
      </c>
      <c r="R9" s="432"/>
      <c r="S9" s="1047"/>
      <c r="T9" s="1976" t="s">
        <v>259</v>
      </c>
      <c r="U9" s="1977" t="s">
        <v>194</v>
      </c>
      <c r="V9" s="1978">
        <v>0.27709900000000004</v>
      </c>
      <c r="W9" s="1978">
        <v>0.24600990000000003</v>
      </c>
      <c r="X9" s="1978">
        <v>0.25263449999999993</v>
      </c>
      <c r="Y9" s="1978">
        <v>0.26945330000000001</v>
      </c>
      <c r="Z9" s="1978">
        <v>0.27201149999999996</v>
      </c>
      <c r="AA9" s="1978">
        <v>0.28603840000000008</v>
      </c>
      <c r="AB9" s="1978">
        <v>0.2755744</v>
      </c>
      <c r="AC9" s="1978">
        <v>0.31236190000000003</v>
      </c>
      <c r="AD9" s="1978">
        <v>0.30598510000000001</v>
      </c>
      <c r="AE9" s="1978">
        <v>0.30366090000000001</v>
      </c>
      <c r="AF9" s="1978">
        <v>0.32275329999999985</v>
      </c>
      <c r="AG9" s="1978">
        <v>0.29057830000000007</v>
      </c>
      <c r="AH9" s="1978">
        <v>3.4141605000000008</v>
      </c>
      <c r="AI9" s="1979">
        <f t="shared" si="1"/>
        <v>0</v>
      </c>
      <c r="AJ9" s="1975"/>
      <c r="AK9" s="1975"/>
    </row>
    <row r="10" spans="1:37" s="1" customFormat="1" ht="18.75" customHeight="1">
      <c r="A10" s="3"/>
      <c r="B10" s="1136"/>
      <c r="C10" s="8"/>
      <c r="D10" s="1133" t="s">
        <v>43</v>
      </c>
      <c r="E10" s="286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50">
        <f t="shared" si="0"/>
        <v>0</v>
      </c>
      <c r="R10" s="432"/>
      <c r="S10" s="1047"/>
      <c r="T10" s="1975"/>
      <c r="U10" s="1975"/>
      <c r="V10" s="1975"/>
      <c r="W10" s="1975"/>
      <c r="X10" s="1975"/>
      <c r="Y10" s="1975"/>
      <c r="Z10" s="1975"/>
      <c r="AA10" s="1975"/>
      <c r="AB10" s="1975"/>
      <c r="AC10" s="1975"/>
      <c r="AD10" s="1975"/>
      <c r="AE10" s="1975"/>
      <c r="AF10" s="1975"/>
      <c r="AG10" s="1975"/>
      <c r="AH10" s="1975"/>
      <c r="AI10" s="1979">
        <f t="shared" si="1"/>
        <v>0</v>
      </c>
      <c r="AJ10" s="1975"/>
      <c r="AK10" s="1975"/>
    </row>
    <row r="11" spans="1:37" s="1" customFormat="1" ht="18.75" customHeight="1">
      <c r="A11" s="3"/>
      <c r="B11" s="1137"/>
      <c r="C11" s="1138"/>
      <c r="D11" s="57" t="s">
        <v>48</v>
      </c>
      <c r="E11" s="287">
        <v>0.27709900000000004</v>
      </c>
      <c r="F11" s="287">
        <v>0.24600990000000003</v>
      </c>
      <c r="G11" s="287">
        <v>0.25263449999999993</v>
      </c>
      <c r="H11" s="287">
        <v>0.26945330000000001</v>
      </c>
      <c r="I11" s="287">
        <v>0.27201149999999996</v>
      </c>
      <c r="J11" s="287">
        <v>0.28603840000000008</v>
      </c>
      <c r="K11" s="287">
        <v>0.2755744</v>
      </c>
      <c r="L11" s="287">
        <v>0.31236190000000003</v>
      </c>
      <c r="M11" s="287">
        <v>0.30598510000000001</v>
      </c>
      <c r="N11" s="287">
        <v>0.30366090000000001</v>
      </c>
      <c r="O11" s="287">
        <v>0.32275329999999985</v>
      </c>
      <c r="P11" s="287">
        <v>0.29057830000000007</v>
      </c>
      <c r="Q11" s="52">
        <f t="shared" si="0"/>
        <v>3.4141605000000004</v>
      </c>
      <c r="R11" s="432"/>
      <c r="S11" s="1047"/>
      <c r="T11" s="1976"/>
      <c r="U11" s="1977" t="s">
        <v>48</v>
      </c>
      <c r="V11" s="1978">
        <v>0.27709900000000004</v>
      </c>
      <c r="W11" s="1978">
        <v>0.24600990000000003</v>
      </c>
      <c r="X11" s="1978">
        <v>0.25263449999999993</v>
      </c>
      <c r="Y11" s="1978">
        <v>0.26945330000000001</v>
      </c>
      <c r="Z11" s="1978">
        <v>0.27201149999999996</v>
      </c>
      <c r="AA11" s="1978">
        <v>0.28603840000000008</v>
      </c>
      <c r="AB11" s="1978">
        <v>0.2755744</v>
      </c>
      <c r="AC11" s="1978">
        <v>0.31236190000000003</v>
      </c>
      <c r="AD11" s="1978">
        <v>0.30598510000000001</v>
      </c>
      <c r="AE11" s="1978">
        <v>0.30366090000000001</v>
      </c>
      <c r="AF11" s="1978">
        <v>0.32275329999999985</v>
      </c>
      <c r="AG11" s="1978">
        <v>0.29057830000000007</v>
      </c>
      <c r="AH11" s="1978">
        <v>3.4141605000000008</v>
      </c>
      <c r="AI11" s="1979">
        <f t="shared" si="1"/>
        <v>0</v>
      </c>
      <c r="AJ11" s="1975"/>
      <c r="AK11" s="1975"/>
    </row>
    <row r="12" spans="1:37" s="1" customFormat="1" ht="18.75" customHeight="1">
      <c r="A12" s="3"/>
      <c r="B12" s="1139">
        <v>3</v>
      </c>
      <c r="C12" s="8" t="s">
        <v>174</v>
      </c>
      <c r="D12" s="1134" t="s">
        <v>42</v>
      </c>
      <c r="E12" s="288">
        <v>54.616174100000094</v>
      </c>
      <c r="F12" s="54">
        <v>51.684465600000458</v>
      </c>
      <c r="G12" s="54">
        <v>54.723125800000098</v>
      </c>
      <c r="H12" s="54">
        <v>49.928574000000012</v>
      </c>
      <c r="I12" s="54">
        <v>49.222006099999838</v>
      </c>
      <c r="J12" s="54">
        <v>45.902773700000104</v>
      </c>
      <c r="K12" s="54">
        <v>46.187054499999952</v>
      </c>
      <c r="L12" s="54">
        <v>48.175898900000199</v>
      </c>
      <c r="M12" s="54">
        <v>47.952320400000282</v>
      </c>
      <c r="N12" s="54">
        <v>51.053368300000045</v>
      </c>
      <c r="O12" s="54">
        <v>52.520207500000069</v>
      </c>
      <c r="P12" s="55">
        <v>54.89642430000012</v>
      </c>
      <c r="Q12" s="50">
        <f t="shared" si="0"/>
        <v>606.86239320000129</v>
      </c>
      <c r="R12" s="432"/>
      <c r="S12" s="1047"/>
      <c r="T12" s="1976" t="s">
        <v>174</v>
      </c>
      <c r="U12" s="1977" t="s">
        <v>194</v>
      </c>
      <c r="V12" s="1978">
        <v>54.616174100000094</v>
      </c>
      <c r="W12" s="1978">
        <v>51.684465600000458</v>
      </c>
      <c r="X12" s="1978">
        <v>54.723125800000098</v>
      </c>
      <c r="Y12" s="1978">
        <v>49.928574000000012</v>
      </c>
      <c r="Z12" s="1978">
        <v>49.222006099999838</v>
      </c>
      <c r="AA12" s="1978">
        <v>45.902773700000104</v>
      </c>
      <c r="AB12" s="1978">
        <v>46.187054499999952</v>
      </c>
      <c r="AC12" s="1978">
        <v>48.175898900000199</v>
      </c>
      <c r="AD12" s="1978">
        <v>47.952320400000282</v>
      </c>
      <c r="AE12" s="1978">
        <v>51.053368300000045</v>
      </c>
      <c r="AF12" s="1978">
        <v>52.520207500000069</v>
      </c>
      <c r="AG12" s="1978">
        <v>54.89642430000012</v>
      </c>
      <c r="AH12" s="1978">
        <v>606.8623932000022</v>
      </c>
      <c r="AI12" s="1979">
        <f t="shared" si="1"/>
        <v>9.0949470177292824E-13</v>
      </c>
      <c r="AJ12" s="1975"/>
      <c r="AK12" s="1975"/>
    </row>
    <row r="13" spans="1:37" s="1" customFormat="1" ht="18.75" customHeight="1">
      <c r="A13" s="3"/>
      <c r="B13" s="1136"/>
      <c r="C13" s="8"/>
      <c r="D13" s="1133" t="s">
        <v>43</v>
      </c>
      <c r="E13" s="286">
        <v>19.179351399999998</v>
      </c>
      <c r="F13" s="48">
        <v>16.435461399999998</v>
      </c>
      <c r="G13" s="48">
        <v>18.897967599999998</v>
      </c>
      <c r="H13" s="48">
        <v>17.422114100000002</v>
      </c>
      <c r="I13" s="48">
        <v>20.774305600000005</v>
      </c>
      <c r="J13" s="48">
        <v>16.890934599999998</v>
      </c>
      <c r="K13" s="48">
        <v>16.953688299999992</v>
      </c>
      <c r="L13" s="48">
        <v>17.464420700000002</v>
      </c>
      <c r="M13" s="48">
        <v>17.508942800000003</v>
      </c>
      <c r="N13" s="48">
        <v>19.00660929999999</v>
      </c>
      <c r="O13" s="48">
        <v>21.0785904</v>
      </c>
      <c r="P13" s="49">
        <v>23.558449699999997</v>
      </c>
      <c r="Q13" s="50">
        <f t="shared" si="0"/>
        <v>225.17083589999999</v>
      </c>
      <c r="R13" s="432"/>
      <c r="S13" s="1047"/>
      <c r="T13" s="1976"/>
      <c r="U13" s="1977" t="s">
        <v>193</v>
      </c>
      <c r="V13" s="1978">
        <v>19.179351399999998</v>
      </c>
      <c r="W13" s="1978">
        <v>16.435461399999998</v>
      </c>
      <c r="X13" s="1978">
        <v>18.897967599999998</v>
      </c>
      <c r="Y13" s="1978">
        <v>17.422114100000002</v>
      </c>
      <c r="Z13" s="1978">
        <v>20.774305600000005</v>
      </c>
      <c r="AA13" s="1978">
        <v>16.890934599999998</v>
      </c>
      <c r="AB13" s="1978">
        <v>16.953688299999992</v>
      </c>
      <c r="AC13" s="1978">
        <v>17.464420700000002</v>
      </c>
      <c r="AD13" s="1978">
        <v>17.508942800000003</v>
      </c>
      <c r="AE13" s="1978">
        <v>19.00660929999999</v>
      </c>
      <c r="AF13" s="1978">
        <v>21.0785904</v>
      </c>
      <c r="AG13" s="1978">
        <v>23.558449699999997</v>
      </c>
      <c r="AH13" s="1978">
        <v>225.17083590000001</v>
      </c>
      <c r="AI13" s="1979">
        <f t="shared" si="1"/>
        <v>0</v>
      </c>
      <c r="AJ13" s="1975"/>
      <c r="AK13" s="1975"/>
    </row>
    <row r="14" spans="1:37" s="1" customFormat="1" ht="18.75" customHeight="1">
      <c r="A14" s="3"/>
      <c r="B14" s="1137"/>
      <c r="C14" s="1138"/>
      <c r="D14" s="57" t="s">
        <v>48</v>
      </c>
      <c r="E14" s="287">
        <v>73.795525500000011</v>
      </c>
      <c r="F14" s="287">
        <v>68.119927000000146</v>
      </c>
      <c r="G14" s="287">
        <v>73.621093399999936</v>
      </c>
      <c r="H14" s="287">
        <v>67.350688100000056</v>
      </c>
      <c r="I14" s="287">
        <v>69.996311700000149</v>
      </c>
      <c r="J14" s="287">
        <v>62.793708299999999</v>
      </c>
      <c r="K14" s="287">
        <v>63.140742799999963</v>
      </c>
      <c r="L14" s="287">
        <v>65.640319600000126</v>
      </c>
      <c r="M14" s="287">
        <v>65.461263199999919</v>
      </c>
      <c r="N14" s="287">
        <v>70.059977599999911</v>
      </c>
      <c r="O14" s="287">
        <v>73.598797899999809</v>
      </c>
      <c r="P14" s="287">
        <v>78.454874000000203</v>
      </c>
      <c r="Q14" s="52">
        <f t="shared" si="0"/>
        <v>832.03322910000031</v>
      </c>
      <c r="R14" s="432"/>
      <c r="S14" s="1047"/>
      <c r="T14" s="1976"/>
      <c r="U14" s="1977" t="s">
        <v>48</v>
      </c>
      <c r="V14" s="1978">
        <v>73.795525500000011</v>
      </c>
      <c r="W14" s="1978">
        <v>68.119927000000146</v>
      </c>
      <c r="X14" s="1978">
        <v>73.621093399999936</v>
      </c>
      <c r="Y14" s="1978">
        <v>67.350688100000056</v>
      </c>
      <c r="Z14" s="1978">
        <v>69.996311700000149</v>
      </c>
      <c r="AA14" s="1978">
        <v>62.793708299999999</v>
      </c>
      <c r="AB14" s="1978">
        <v>63.140742799999963</v>
      </c>
      <c r="AC14" s="1978">
        <v>65.640319600000126</v>
      </c>
      <c r="AD14" s="1978">
        <v>65.461263199999919</v>
      </c>
      <c r="AE14" s="1978">
        <v>70.059977599999911</v>
      </c>
      <c r="AF14" s="1978">
        <v>73.598797899999809</v>
      </c>
      <c r="AG14" s="1978">
        <v>78.454874000000203</v>
      </c>
      <c r="AH14" s="1978">
        <v>832.03322910000372</v>
      </c>
      <c r="AI14" s="1979">
        <f t="shared" si="1"/>
        <v>3.4106051316484809E-12</v>
      </c>
      <c r="AJ14" s="1975"/>
      <c r="AK14" s="1975"/>
    </row>
    <row r="15" spans="1:37" s="1" customFormat="1" ht="18.75" customHeight="1">
      <c r="A15" s="3"/>
      <c r="B15" s="1135">
        <v>4</v>
      </c>
      <c r="C15" s="8" t="s">
        <v>4</v>
      </c>
      <c r="D15" s="1134" t="s">
        <v>42</v>
      </c>
      <c r="E15" s="286">
        <v>70.236842099999933</v>
      </c>
      <c r="F15" s="48">
        <v>64.223285600000239</v>
      </c>
      <c r="G15" s="48">
        <v>65.989322599999952</v>
      </c>
      <c r="H15" s="48">
        <v>66.146076299999933</v>
      </c>
      <c r="I15" s="48">
        <v>67.47184530000024</v>
      </c>
      <c r="J15" s="48">
        <v>65.65250229999954</v>
      </c>
      <c r="K15" s="48">
        <v>68.946960499999804</v>
      </c>
      <c r="L15" s="48">
        <v>70.588294300000072</v>
      </c>
      <c r="M15" s="48">
        <v>72.150801300000069</v>
      </c>
      <c r="N15" s="48">
        <v>73.132353900000098</v>
      </c>
      <c r="O15" s="48">
        <v>71.425627599999672</v>
      </c>
      <c r="P15" s="49">
        <v>71.924787599999888</v>
      </c>
      <c r="Q15" s="50">
        <f t="shared" si="0"/>
        <v>827.88869939999927</v>
      </c>
      <c r="R15" s="432"/>
      <c r="S15" s="1047"/>
      <c r="T15" s="1976" t="s">
        <v>4</v>
      </c>
      <c r="U15" s="1977" t="s">
        <v>194</v>
      </c>
      <c r="V15" s="1978">
        <v>70.236842099999933</v>
      </c>
      <c r="W15" s="1978">
        <v>64.223285600000239</v>
      </c>
      <c r="X15" s="1978">
        <v>65.989322599999952</v>
      </c>
      <c r="Y15" s="1978">
        <v>66.146076299999933</v>
      </c>
      <c r="Z15" s="1978">
        <v>67.47184530000024</v>
      </c>
      <c r="AA15" s="1978">
        <v>65.65250229999954</v>
      </c>
      <c r="AB15" s="1978">
        <v>68.946960499999804</v>
      </c>
      <c r="AC15" s="1978">
        <v>70.588294300000072</v>
      </c>
      <c r="AD15" s="1978">
        <v>72.150801300000069</v>
      </c>
      <c r="AE15" s="1978">
        <v>73.132353900000098</v>
      </c>
      <c r="AF15" s="1978">
        <v>71.425627599999672</v>
      </c>
      <c r="AG15" s="1978">
        <v>71.924787599999888</v>
      </c>
      <c r="AH15" s="1978">
        <v>827.88869940000541</v>
      </c>
      <c r="AI15" s="1979">
        <f t="shared" si="1"/>
        <v>6.1390892369672656E-12</v>
      </c>
      <c r="AJ15" s="1975"/>
      <c r="AK15" s="1975"/>
    </row>
    <row r="16" spans="1:37" s="1" customFormat="1" ht="18.75" customHeight="1">
      <c r="A16" s="3"/>
      <c r="B16" s="1136"/>
      <c r="C16" s="8"/>
      <c r="D16" s="1133" t="s">
        <v>43</v>
      </c>
      <c r="E16" s="286">
        <v>9.8574266000000001</v>
      </c>
      <c r="F16" s="48">
        <v>8.8702885000000027</v>
      </c>
      <c r="G16" s="48">
        <v>9.3064259000000007</v>
      </c>
      <c r="H16" s="48">
        <v>8.6753189000000024</v>
      </c>
      <c r="I16" s="48">
        <v>8.9257945000000021</v>
      </c>
      <c r="J16" s="48">
        <v>8.9380910999999994</v>
      </c>
      <c r="K16" s="48">
        <v>9.3626768999999985</v>
      </c>
      <c r="L16" s="48">
        <v>9.7433323000000041</v>
      </c>
      <c r="M16" s="48">
        <v>9.7293274999999966</v>
      </c>
      <c r="N16" s="48">
        <v>9.7021494999999991</v>
      </c>
      <c r="O16" s="48">
        <v>9.4930432000000025</v>
      </c>
      <c r="P16" s="49">
        <v>9.5931391999999995</v>
      </c>
      <c r="Q16" s="50">
        <f t="shared" si="0"/>
        <v>112.1970141</v>
      </c>
      <c r="R16" s="432"/>
      <c r="S16" s="1047"/>
      <c r="T16" s="1976"/>
      <c r="U16" s="1977" t="s">
        <v>193</v>
      </c>
      <c r="V16" s="1978">
        <v>9.8574266000000001</v>
      </c>
      <c r="W16" s="1978">
        <v>8.8702885000000027</v>
      </c>
      <c r="X16" s="1978">
        <v>9.3064259000000007</v>
      </c>
      <c r="Y16" s="1978">
        <v>8.6753189000000024</v>
      </c>
      <c r="Z16" s="1978">
        <v>8.9257945000000021</v>
      </c>
      <c r="AA16" s="1978">
        <v>8.9380910999999994</v>
      </c>
      <c r="AB16" s="1978">
        <v>9.3626768999999985</v>
      </c>
      <c r="AC16" s="1978">
        <v>9.7433323000000041</v>
      </c>
      <c r="AD16" s="1978">
        <v>9.7293274999999966</v>
      </c>
      <c r="AE16" s="1978">
        <v>9.7021494999999991</v>
      </c>
      <c r="AF16" s="1978">
        <v>9.4930432000000025</v>
      </c>
      <c r="AG16" s="1978">
        <v>9.5931391999999995</v>
      </c>
      <c r="AH16" s="1978">
        <v>112.19701409999989</v>
      </c>
      <c r="AI16" s="1979">
        <f t="shared" si="1"/>
        <v>-1.1368683772161603E-13</v>
      </c>
      <c r="AJ16" s="1975"/>
      <c r="AK16" s="1975"/>
    </row>
    <row r="17" spans="1:37" s="1" customFormat="1" ht="18.75" customHeight="1">
      <c r="A17" s="3"/>
      <c r="B17" s="1137"/>
      <c r="C17" s="1138"/>
      <c r="D17" s="57" t="s">
        <v>48</v>
      </c>
      <c r="E17" s="287">
        <v>80.094268699999915</v>
      </c>
      <c r="F17" s="287">
        <v>73.093574099999728</v>
      </c>
      <c r="G17" s="287">
        <v>75.295748500000087</v>
      </c>
      <c r="H17" s="287">
        <v>74.821395200000538</v>
      </c>
      <c r="I17" s="287">
        <v>76.397639800000093</v>
      </c>
      <c r="J17" s="287">
        <v>74.590593400000301</v>
      </c>
      <c r="K17" s="287">
        <v>78.309637400000412</v>
      </c>
      <c r="L17" s="287">
        <v>80.331626600000277</v>
      </c>
      <c r="M17" s="287">
        <v>81.880128800000207</v>
      </c>
      <c r="N17" s="287">
        <v>82.834503399999761</v>
      </c>
      <c r="O17" s="287">
        <v>80.918670800000143</v>
      </c>
      <c r="P17" s="287">
        <v>81.517926799999799</v>
      </c>
      <c r="Q17" s="52">
        <f t="shared" si="0"/>
        <v>940.08571350000136</v>
      </c>
      <c r="R17" s="432"/>
      <c r="S17" s="1047"/>
      <c r="T17" s="1976"/>
      <c r="U17" s="1977" t="s">
        <v>48</v>
      </c>
      <c r="V17" s="1978">
        <v>80.094268699999915</v>
      </c>
      <c r="W17" s="1978">
        <v>73.093574099999728</v>
      </c>
      <c r="X17" s="1978">
        <v>75.295748500000087</v>
      </c>
      <c r="Y17" s="1978">
        <v>74.821395200000538</v>
      </c>
      <c r="Z17" s="1978">
        <v>76.397639800000093</v>
      </c>
      <c r="AA17" s="1978">
        <v>74.590593400000301</v>
      </c>
      <c r="AB17" s="1978">
        <v>78.309637400000412</v>
      </c>
      <c r="AC17" s="1978">
        <v>80.331626600000277</v>
      </c>
      <c r="AD17" s="1978">
        <v>81.880128800000207</v>
      </c>
      <c r="AE17" s="1978">
        <v>82.834503399999761</v>
      </c>
      <c r="AF17" s="1978">
        <v>80.918670800000143</v>
      </c>
      <c r="AG17" s="1978">
        <v>81.517926799999799</v>
      </c>
      <c r="AH17" s="1978">
        <v>940.08571349998624</v>
      </c>
      <c r="AI17" s="1979">
        <f t="shared" si="1"/>
        <v>-1.5120349416974932E-11</v>
      </c>
      <c r="AJ17" s="1975"/>
      <c r="AK17" s="1975"/>
    </row>
    <row r="18" spans="1:37" s="1" customFormat="1" ht="18.75" customHeight="1">
      <c r="A18" s="3"/>
      <c r="B18" s="1136">
        <v>5</v>
      </c>
      <c r="C18" s="1140" t="s">
        <v>6</v>
      </c>
      <c r="D18" s="1134" t="s">
        <v>42</v>
      </c>
      <c r="E18" s="286">
        <v>0.27427009999999996</v>
      </c>
      <c r="F18" s="48">
        <v>0.26947910000000003</v>
      </c>
      <c r="G18" s="48">
        <v>0.32351450000000004</v>
      </c>
      <c r="H18" s="48">
        <v>0.30336390000000002</v>
      </c>
      <c r="I18" s="48">
        <v>0.32459469999999996</v>
      </c>
      <c r="J18" s="48">
        <v>0.31133280000000002</v>
      </c>
      <c r="K18" s="48">
        <v>0.30514589999999997</v>
      </c>
      <c r="L18" s="48">
        <v>0.36029149999999999</v>
      </c>
      <c r="M18" s="48">
        <v>0.33385700000000001</v>
      </c>
      <c r="N18" s="48">
        <v>0.32725029999999999</v>
      </c>
      <c r="O18" s="48">
        <v>0.3522593</v>
      </c>
      <c r="P18" s="48">
        <v>0.32985920000000002</v>
      </c>
      <c r="Q18" s="50">
        <f t="shared" si="0"/>
        <v>3.8152183000000002</v>
      </c>
      <c r="R18" s="432"/>
      <c r="S18" s="1047"/>
      <c r="T18" s="1976" t="s">
        <v>6</v>
      </c>
      <c r="U18" s="1977" t="s">
        <v>194</v>
      </c>
      <c r="V18" s="1978">
        <v>0.27427009999999996</v>
      </c>
      <c r="W18" s="1978">
        <v>0.26947910000000003</v>
      </c>
      <c r="X18" s="1978">
        <v>0.32351450000000004</v>
      </c>
      <c r="Y18" s="1978">
        <v>0.30336390000000002</v>
      </c>
      <c r="Z18" s="1978">
        <v>0.32459469999999996</v>
      </c>
      <c r="AA18" s="1978">
        <v>0.31133280000000002</v>
      </c>
      <c r="AB18" s="1978">
        <v>0.30514589999999997</v>
      </c>
      <c r="AC18" s="1978">
        <v>0.36029149999999999</v>
      </c>
      <c r="AD18" s="1978">
        <v>0.33385700000000001</v>
      </c>
      <c r="AE18" s="1978">
        <v>0.32725029999999999</v>
      </c>
      <c r="AF18" s="1978">
        <v>0.3522593</v>
      </c>
      <c r="AG18" s="1978">
        <v>0.32985920000000002</v>
      </c>
      <c r="AH18" s="1978">
        <v>3.8152183000000019</v>
      </c>
      <c r="AI18" s="1979">
        <f t="shared" si="1"/>
        <v>0</v>
      </c>
      <c r="AJ18" s="1975"/>
      <c r="AK18" s="1975"/>
    </row>
    <row r="19" spans="1:37" s="1" customFormat="1" ht="18.75" customHeight="1">
      <c r="A19" s="3"/>
      <c r="B19" s="1136"/>
      <c r="C19" s="8"/>
      <c r="D19" s="1133" t="s">
        <v>43</v>
      </c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50">
        <f t="shared" si="0"/>
        <v>0</v>
      </c>
      <c r="R19" s="432"/>
      <c r="S19" s="1047"/>
      <c r="T19" s="1975"/>
      <c r="U19" s="1975"/>
      <c r="V19" s="1975"/>
      <c r="W19" s="1975"/>
      <c r="X19" s="1975"/>
      <c r="Y19" s="1975"/>
      <c r="Z19" s="1975"/>
      <c r="AA19" s="1975"/>
      <c r="AB19" s="1975"/>
      <c r="AC19" s="1975"/>
      <c r="AD19" s="1975"/>
      <c r="AE19" s="1975"/>
      <c r="AF19" s="1975"/>
      <c r="AG19" s="1975"/>
      <c r="AH19" s="1975"/>
      <c r="AI19" s="1979">
        <f t="shared" si="1"/>
        <v>0</v>
      </c>
      <c r="AJ19" s="1975"/>
      <c r="AK19" s="1975"/>
    </row>
    <row r="20" spans="1:37" s="1" customFormat="1" ht="18.75" customHeight="1">
      <c r="A20" s="3"/>
      <c r="B20" s="1137"/>
      <c r="C20" s="1138"/>
      <c r="D20" s="57" t="s">
        <v>48</v>
      </c>
      <c r="E20" s="287">
        <v>0.27427009999999996</v>
      </c>
      <c r="F20" s="287">
        <v>0.26947910000000003</v>
      </c>
      <c r="G20" s="287">
        <v>0.32351450000000004</v>
      </c>
      <c r="H20" s="287">
        <v>0.30336390000000002</v>
      </c>
      <c r="I20" s="287">
        <v>0.32459469999999996</v>
      </c>
      <c r="J20" s="287">
        <v>0.31133280000000002</v>
      </c>
      <c r="K20" s="287">
        <v>0.30514589999999997</v>
      </c>
      <c r="L20" s="287">
        <v>0.36029149999999999</v>
      </c>
      <c r="M20" s="287">
        <v>0.33385700000000001</v>
      </c>
      <c r="N20" s="287">
        <v>0.32725029999999999</v>
      </c>
      <c r="O20" s="287">
        <v>0.3522593</v>
      </c>
      <c r="P20" s="287">
        <v>0.32985920000000002</v>
      </c>
      <c r="Q20" s="52">
        <f t="shared" si="0"/>
        <v>3.8152183000000002</v>
      </c>
      <c r="R20" s="432"/>
      <c r="S20" s="1047"/>
      <c r="T20" s="1976"/>
      <c r="U20" s="1977" t="s">
        <v>48</v>
      </c>
      <c r="V20" s="1978">
        <v>0.27427009999999996</v>
      </c>
      <c r="W20" s="1978">
        <v>0.26947910000000003</v>
      </c>
      <c r="X20" s="1978">
        <v>0.32351450000000004</v>
      </c>
      <c r="Y20" s="1978">
        <v>0.30336390000000002</v>
      </c>
      <c r="Z20" s="1978">
        <v>0.32459469999999996</v>
      </c>
      <c r="AA20" s="1978">
        <v>0.31133280000000002</v>
      </c>
      <c r="AB20" s="1978">
        <v>0.30514589999999997</v>
      </c>
      <c r="AC20" s="1978">
        <v>0.36029149999999999</v>
      </c>
      <c r="AD20" s="1978">
        <v>0.33385700000000001</v>
      </c>
      <c r="AE20" s="1978">
        <v>0.32725029999999999</v>
      </c>
      <c r="AF20" s="1978">
        <v>0.3522593</v>
      </c>
      <c r="AG20" s="1978">
        <v>0.32985920000000002</v>
      </c>
      <c r="AH20" s="1978">
        <v>3.8152183000000019</v>
      </c>
      <c r="AI20" s="1979">
        <f t="shared" si="1"/>
        <v>0</v>
      </c>
      <c r="AJ20" s="1975"/>
      <c r="AK20" s="1975"/>
    </row>
    <row r="21" spans="1:37" s="1" customFormat="1" ht="18.75" customHeight="1">
      <c r="A21" s="3"/>
      <c r="B21" s="1139">
        <v>6</v>
      </c>
      <c r="C21" s="8" t="s">
        <v>8</v>
      </c>
      <c r="D21" s="1134" t="s">
        <v>42</v>
      </c>
      <c r="E21" s="286">
        <v>28.557497999999907</v>
      </c>
      <c r="F21" s="286">
        <v>29.352129799999958</v>
      </c>
      <c r="G21" s="286">
        <v>26.474440399999882</v>
      </c>
      <c r="H21" s="54">
        <v>29.208269899999955</v>
      </c>
      <c r="I21" s="54">
        <v>28.871694499999961</v>
      </c>
      <c r="J21" s="54">
        <v>30.372662499999887</v>
      </c>
      <c r="K21" s="54">
        <v>30.047403299999985</v>
      </c>
      <c r="L21" s="54">
        <v>30.032271699999889</v>
      </c>
      <c r="M21" s="54">
        <v>30.033787599999968</v>
      </c>
      <c r="N21" s="54">
        <v>29.277525300000075</v>
      </c>
      <c r="O21" s="54">
        <v>29.445945399999886</v>
      </c>
      <c r="P21" s="55">
        <v>28.878055200000105</v>
      </c>
      <c r="Q21" s="50">
        <f t="shared" si="0"/>
        <v>350.55168359999942</v>
      </c>
      <c r="R21" s="432"/>
      <c r="S21" s="1047"/>
      <c r="T21" s="1976" t="s">
        <v>8</v>
      </c>
      <c r="U21" s="1977" t="s">
        <v>194</v>
      </c>
      <c r="V21" s="1978">
        <v>28.557497999999907</v>
      </c>
      <c r="W21" s="1978">
        <v>29.352129799999958</v>
      </c>
      <c r="X21" s="1978">
        <v>26.474440399999882</v>
      </c>
      <c r="Y21" s="1978">
        <v>29.208269899999955</v>
      </c>
      <c r="Z21" s="1978">
        <v>28.871694499999961</v>
      </c>
      <c r="AA21" s="1978">
        <v>30.372662499999887</v>
      </c>
      <c r="AB21" s="1978">
        <v>30.047403299999985</v>
      </c>
      <c r="AC21" s="1978">
        <v>30.032271699999889</v>
      </c>
      <c r="AD21" s="1978">
        <v>30.033787599999968</v>
      </c>
      <c r="AE21" s="1978">
        <v>29.277525300000075</v>
      </c>
      <c r="AF21" s="1978">
        <v>29.445945399999886</v>
      </c>
      <c r="AG21" s="1978">
        <v>28.878055200000105</v>
      </c>
      <c r="AH21" s="1978">
        <v>350.55168360000005</v>
      </c>
      <c r="AI21" s="1979">
        <f t="shared" si="1"/>
        <v>6.2527760746888816E-13</v>
      </c>
      <c r="AJ21" s="1975"/>
      <c r="AK21" s="1975"/>
    </row>
    <row r="22" spans="1:37" s="1" customFormat="1" ht="18.75" customHeight="1">
      <c r="A22" s="3"/>
      <c r="B22" s="1136"/>
      <c r="C22" s="8"/>
      <c r="D22" s="1133" t="s">
        <v>43</v>
      </c>
      <c r="E22" s="286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>
        <f t="shared" si="0"/>
        <v>0</v>
      </c>
      <c r="R22" s="432"/>
      <c r="S22" s="1047"/>
      <c r="T22" s="1975"/>
      <c r="U22" s="1975"/>
      <c r="V22" s="1975"/>
      <c r="W22" s="1975"/>
      <c r="X22" s="1975"/>
      <c r="Y22" s="1975"/>
      <c r="Z22" s="1975"/>
      <c r="AA22" s="1975"/>
      <c r="AB22" s="1975"/>
      <c r="AC22" s="1975"/>
      <c r="AD22" s="1975"/>
      <c r="AE22" s="1975"/>
      <c r="AF22" s="1975"/>
      <c r="AG22" s="1975"/>
      <c r="AH22" s="1975"/>
      <c r="AI22" s="1979">
        <f t="shared" si="1"/>
        <v>0</v>
      </c>
      <c r="AJ22" s="1975"/>
      <c r="AK22" s="1975"/>
    </row>
    <row r="23" spans="1:37" s="1" customFormat="1" ht="18.75" customHeight="1">
      <c r="A23" s="3"/>
      <c r="B23" s="1137"/>
      <c r="C23" s="1138"/>
      <c r="D23" s="57" t="s">
        <v>48</v>
      </c>
      <c r="E23" s="287">
        <v>28.557497999999907</v>
      </c>
      <c r="F23" s="287">
        <v>29.352129799999958</v>
      </c>
      <c r="G23" s="287">
        <v>26.474440399999882</v>
      </c>
      <c r="H23" s="287">
        <v>29.208269899999955</v>
      </c>
      <c r="I23" s="287">
        <v>28.871694499999961</v>
      </c>
      <c r="J23" s="287">
        <v>30.372662499999887</v>
      </c>
      <c r="K23" s="287">
        <v>30.047403299999985</v>
      </c>
      <c r="L23" s="287">
        <v>30.032271699999889</v>
      </c>
      <c r="M23" s="287">
        <v>30.033787599999968</v>
      </c>
      <c r="N23" s="287">
        <v>29.277525300000075</v>
      </c>
      <c r="O23" s="287">
        <v>29.445945399999886</v>
      </c>
      <c r="P23" s="287">
        <v>28.878055200000105</v>
      </c>
      <c r="Q23" s="52">
        <f t="shared" si="0"/>
        <v>350.55168359999942</v>
      </c>
      <c r="R23" s="432"/>
      <c r="S23" s="1047"/>
      <c r="T23" s="1976"/>
      <c r="U23" s="1977" t="s">
        <v>48</v>
      </c>
      <c r="V23" s="1978">
        <v>28.557497999999907</v>
      </c>
      <c r="W23" s="1978">
        <v>29.352129799999958</v>
      </c>
      <c r="X23" s="1978">
        <v>26.474440399999882</v>
      </c>
      <c r="Y23" s="1978">
        <v>29.208269899999955</v>
      </c>
      <c r="Z23" s="1978">
        <v>28.871694499999961</v>
      </c>
      <c r="AA23" s="1978">
        <v>30.372662499999887</v>
      </c>
      <c r="AB23" s="1978">
        <v>30.047403299999985</v>
      </c>
      <c r="AC23" s="1978">
        <v>30.032271699999889</v>
      </c>
      <c r="AD23" s="1978">
        <v>30.033787599999968</v>
      </c>
      <c r="AE23" s="1978">
        <v>29.277525300000075</v>
      </c>
      <c r="AF23" s="1978">
        <v>29.445945399999886</v>
      </c>
      <c r="AG23" s="1978">
        <v>28.878055200000105</v>
      </c>
      <c r="AH23" s="1978">
        <v>350.55168360000005</v>
      </c>
      <c r="AI23" s="1979">
        <f t="shared" si="1"/>
        <v>6.2527760746888816E-13</v>
      </c>
      <c r="AJ23" s="1980"/>
      <c r="AK23" s="1980"/>
    </row>
    <row r="24" spans="1:37" s="1" customFormat="1" ht="18.75" customHeight="1">
      <c r="A24" s="3"/>
      <c r="B24" s="1139">
        <v>7</v>
      </c>
      <c r="C24" s="8" t="s">
        <v>10</v>
      </c>
      <c r="D24" s="1134" t="s">
        <v>42</v>
      </c>
      <c r="E24" s="286">
        <v>53.384410500000072</v>
      </c>
      <c r="F24" s="48">
        <v>53.338223000000006</v>
      </c>
      <c r="G24" s="48">
        <v>51.539907299999797</v>
      </c>
      <c r="H24" s="48">
        <v>55.106544499999828</v>
      </c>
      <c r="I24" s="48">
        <v>54.975015400000252</v>
      </c>
      <c r="J24" s="48">
        <v>56.937356000000349</v>
      </c>
      <c r="K24" s="48">
        <v>56.205487400000237</v>
      </c>
      <c r="L24" s="48">
        <v>56.835622200000365</v>
      </c>
      <c r="M24" s="48">
        <v>58.588984599999854</v>
      </c>
      <c r="N24" s="48">
        <v>57.126882800000423</v>
      </c>
      <c r="O24" s="48">
        <v>58.330783399999831</v>
      </c>
      <c r="P24" s="49">
        <v>57.600626000000126</v>
      </c>
      <c r="Q24" s="50">
        <f t="shared" si="0"/>
        <v>669.96984310000119</v>
      </c>
      <c r="R24" s="432"/>
      <c r="S24" s="1047"/>
      <c r="T24" s="1976" t="s">
        <v>10</v>
      </c>
      <c r="U24" s="1977" t="s">
        <v>194</v>
      </c>
      <c r="V24" s="1978">
        <v>53.384410500000072</v>
      </c>
      <c r="W24" s="1978">
        <v>53.338223000000006</v>
      </c>
      <c r="X24" s="1978">
        <v>51.539907299999797</v>
      </c>
      <c r="Y24" s="1978">
        <v>55.106544499999828</v>
      </c>
      <c r="Z24" s="1978">
        <v>54.975015400000252</v>
      </c>
      <c r="AA24" s="1978">
        <v>56.937356000000349</v>
      </c>
      <c r="AB24" s="1978">
        <v>56.205487400000237</v>
      </c>
      <c r="AC24" s="1978">
        <v>56.835622200000365</v>
      </c>
      <c r="AD24" s="1978">
        <v>58.588984599999854</v>
      </c>
      <c r="AE24" s="1978">
        <v>57.126882800000423</v>
      </c>
      <c r="AF24" s="1978">
        <v>58.330783399999831</v>
      </c>
      <c r="AG24" s="1978">
        <v>57.600626000000126</v>
      </c>
      <c r="AH24" s="1978">
        <v>669.96984309999959</v>
      </c>
      <c r="AI24" s="1979">
        <f t="shared" si="1"/>
        <v>-1.5916157281026244E-12</v>
      </c>
      <c r="AJ24" s="1975"/>
      <c r="AK24" s="1975"/>
    </row>
    <row r="25" spans="1:37" s="1" customFormat="1" ht="18.75" customHeight="1">
      <c r="A25" s="3"/>
      <c r="B25" s="1136"/>
      <c r="C25" s="8"/>
      <c r="D25" s="1133" t="s">
        <v>43</v>
      </c>
      <c r="E25" s="286">
        <v>3.1692918999999997</v>
      </c>
      <c r="F25" s="48">
        <v>2.8890035000000003</v>
      </c>
      <c r="G25" s="48">
        <v>3.2431064999999997</v>
      </c>
      <c r="H25" s="48">
        <v>3.1811132999999994</v>
      </c>
      <c r="I25" s="48">
        <v>3.2022645999999995</v>
      </c>
      <c r="J25" s="48">
        <v>3.1151627</v>
      </c>
      <c r="K25" s="48">
        <v>3.4068005000000006</v>
      </c>
      <c r="L25" s="48">
        <v>3.4779145999999996</v>
      </c>
      <c r="M25" s="48">
        <v>3.3954975000000003</v>
      </c>
      <c r="N25" s="48">
        <v>3.5009834999999998</v>
      </c>
      <c r="O25" s="48">
        <v>3.3296360999999997</v>
      </c>
      <c r="P25" s="49">
        <v>3.2242732999999997</v>
      </c>
      <c r="Q25" s="50">
        <f t="shared" si="0"/>
        <v>39.135047999999998</v>
      </c>
      <c r="R25" s="432"/>
      <c r="S25" s="1047"/>
      <c r="T25" s="1976"/>
      <c r="U25" s="1977" t="s">
        <v>193</v>
      </c>
      <c r="V25" s="1978">
        <v>3.1692918999999997</v>
      </c>
      <c r="W25" s="1978">
        <v>2.8890035000000003</v>
      </c>
      <c r="X25" s="1978">
        <v>3.2431064999999997</v>
      </c>
      <c r="Y25" s="1978">
        <v>3.1811132999999994</v>
      </c>
      <c r="Z25" s="1978">
        <v>3.2022645999999995</v>
      </c>
      <c r="AA25" s="1978">
        <v>3.1151627</v>
      </c>
      <c r="AB25" s="1978">
        <v>3.4068005000000006</v>
      </c>
      <c r="AC25" s="1978">
        <v>3.4779145999999996</v>
      </c>
      <c r="AD25" s="1978">
        <v>3.3954975000000003</v>
      </c>
      <c r="AE25" s="1978">
        <v>3.5009834999999998</v>
      </c>
      <c r="AF25" s="1978">
        <v>3.3296360999999997</v>
      </c>
      <c r="AG25" s="1978">
        <v>3.2242732999999997</v>
      </c>
      <c r="AH25" s="1978">
        <v>39.135047999999998</v>
      </c>
      <c r="AI25" s="1979">
        <f t="shared" si="1"/>
        <v>0</v>
      </c>
      <c r="AJ25" s="1975"/>
      <c r="AK25" s="1975"/>
    </row>
    <row r="26" spans="1:37" s="1" customFormat="1" ht="18.75" customHeight="1">
      <c r="A26" s="3"/>
      <c r="B26" s="1137"/>
      <c r="C26" s="1138"/>
      <c r="D26" s="57" t="s">
        <v>48</v>
      </c>
      <c r="E26" s="287">
        <v>56.553702400000084</v>
      </c>
      <c r="F26" s="287">
        <v>56.227226499999965</v>
      </c>
      <c r="G26" s="287">
        <v>54.783013799999708</v>
      </c>
      <c r="H26" s="287">
        <v>58.287657799999671</v>
      </c>
      <c r="I26" s="287">
        <v>58.177280000000046</v>
      </c>
      <c r="J26" s="287">
        <v>60.052518700000057</v>
      </c>
      <c r="K26" s="287">
        <v>59.612287899999849</v>
      </c>
      <c r="L26" s="287">
        <v>60.313536800000229</v>
      </c>
      <c r="M26" s="287">
        <v>61.984482100000044</v>
      </c>
      <c r="N26" s="287">
        <v>60.6278663000002</v>
      </c>
      <c r="O26" s="287">
        <v>61.66041949999925</v>
      </c>
      <c r="P26" s="287">
        <v>60.82489930000007</v>
      </c>
      <c r="Q26" s="52">
        <f t="shared" si="0"/>
        <v>709.10489109999924</v>
      </c>
      <c r="R26" s="432"/>
      <c r="S26" s="1047"/>
      <c r="T26" s="1976"/>
      <c r="U26" s="1977" t="s">
        <v>48</v>
      </c>
      <c r="V26" s="1978">
        <v>56.553702400000084</v>
      </c>
      <c r="W26" s="1978">
        <v>56.227226499999965</v>
      </c>
      <c r="X26" s="1978">
        <v>54.783013799999708</v>
      </c>
      <c r="Y26" s="1978">
        <v>58.287657799999671</v>
      </c>
      <c r="Z26" s="1978">
        <v>58.177280000000046</v>
      </c>
      <c r="AA26" s="1978">
        <v>60.052518700000057</v>
      </c>
      <c r="AB26" s="1978">
        <v>59.612287899999849</v>
      </c>
      <c r="AC26" s="1978">
        <v>60.313536800000229</v>
      </c>
      <c r="AD26" s="1978">
        <v>61.984482100000044</v>
      </c>
      <c r="AE26" s="1978">
        <v>60.6278663000002</v>
      </c>
      <c r="AF26" s="1978">
        <v>61.66041949999925</v>
      </c>
      <c r="AG26" s="1978">
        <v>60.82489930000007</v>
      </c>
      <c r="AH26" s="1978">
        <v>709.10489109996831</v>
      </c>
      <c r="AI26" s="1979">
        <f t="shared" si="1"/>
        <v>-3.092281986027956E-11</v>
      </c>
      <c r="AJ26" s="1975"/>
      <c r="AK26" s="1975"/>
    </row>
    <row r="27" spans="1:37" s="1" customFormat="1" ht="18.75" customHeight="1">
      <c r="A27" s="3"/>
      <c r="B27" s="1135">
        <v>8</v>
      </c>
      <c r="C27" s="8" t="s">
        <v>12</v>
      </c>
      <c r="D27" s="1134" t="s">
        <v>42</v>
      </c>
      <c r="E27" s="286">
        <v>25.789686999999997</v>
      </c>
      <c r="F27" s="48">
        <v>22.001860100000005</v>
      </c>
      <c r="G27" s="48">
        <v>25.182664800000026</v>
      </c>
      <c r="H27" s="48">
        <v>24.278828099999917</v>
      </c>
      <c r="I27" s="48">
        <v>25.118108400000015</v>
      </c>
      <c r="J27" s="48">
        <v>23.949766500000013</v>
      </c>
      <c r="K27" s="48">
        <v>26.159558899999972</v>
      </c>
      <c r="L27" s="48">
        <v>26.000865599999958</v>
      </c>
      <c r="M27" s="48">
        <v>27.478915499999946</v>
      </c>
      <c r="N27" s="48">
        <v>28.030829199999975</v>
      </c>
      <c r="O27" s="48">
        <v>26.246723999999933</v>
      </c>
      <c r="P27" s="48">
        <v>27.292800899999996</v>
      </c>
      <c r="Q27" s="50">
        <f t="shared" si="0"/>
        <v>307.53060899999974</v>
      </c>
      <c r="R27" s="432"/>
      <c r="S27" s="1047"/>
      <c r="T27" s="1976" t="s">
        <v>12</v>
      </c>
      <c r="U27" s="1977" t="s">
        <v>194</v>
      </c>
      <c r="V27" s="1978">
        <v>25.789686999999997</v>
      </c>
      <c r="W27" s="1978">
        <v>22.001860100000005</v>
      </c>
      <c r="X27" s="1978">
        <v>25.182664800000026</v>
      </c>
      <c r="Y27" s="1978">
        <v>24.278828099999917</v>
      </c>
      <c r="Z27" s="1978">
        <v>25.118108400000015</v>
      </c>
      <c r="AA27" s="1978">
        <v>23.949766500000013</v>
      </c>
      <c r="AB27" s="1978">
        <v>26.159558899999972</v>
      </c>
      <c r="AC27" s="1978">
        <v>26.000865599999958</v>
      </c>
      <c r="AD27" s="1978">
        <v>27.478915499999946</v>
      </c>
      <c r="AE27" s="1978">
        <v>28.030829199999975</v>
      </c>
      <c r="AF27" s="1978">
        <v>26.246723999999933</v>
      </c>
      <c r="AG27" s="1978">
        <v>27.292800899999996</v>
      </c>
      <c r="AH27" s="1978">
        <v>307.53060900000031</v>
      </c>
      <c r="AI27" s="1979">
        <f t="shared" si="1"/>
        <v>5.6843418860808015E-13</v>
      </c>
      <c r="AJ27" s="1975"/>
      <c r="AK27" s="1975"/>
    </row>
    <row r="28" spans="1:37" s="1" customFormat="1" ht="18.75" customHeight="1">
      <c r="A28" s="3"/>
      <c r="B28" s="1136"/>
      <c r="C28" s="8"/>
      <c r="D28" s="1133" t="s">
        <v>43</v>
      </c>
      <c r="E28" s="286">
        <v>0.85775399999999991</v>
      </c>
      <c r="F28" s="286">
        <v>0.76650200000000002</v>
      </c>
      <c r="G28" s="286">
        <v>0.76888100000000004</v>
      </c>
      <c r="H28" s="286">
        <v>0.66950399999999999</v>
      </c>
      <c r="I28" s="286">
        <v>0.79019499999999998</v>
      </c>
      <c r="J28" s="286">
        <v>0.72625600000000001</v>
      </c>
      <c r="K28" s="286">
        <v>0.76229999999999998</v>
      </c>
      <c r="L28" s="286">
        <v>0.83144400000000007</v>
      </c>
      <c r="M28" s="286">
        <v>0.79827300000000001</v>
      </c>
      <c r="N28" s="286">
        <v>0.79884300000000008</v>
      </c>
      <c r="O28" s="286">
        <v>0.72567800000000005</v>
      </c>
      <c r="P28" s="286">
        <v>0.72446999999999995</v>
      </c>
      <c r="Q28" s="50">
        <f t="shared" si="0"/>
        <v>9.2201000000000004</v>
      </c>
      <c r="R28" s="432"/>
      <c r="S28" s="1047"/>
      <c r="T28" s="1976"/>
      <c r="U28" s="1977" t="s">
        <v>193</v>
      </c>
      <c r="V28" s="1978">
        <v>0.85775399999999991</v>
      </c>
      <c r="W28" s="1978">
        <v>0.76650200000000002</v>
      </c>
      <c r="X28" s="1978">
        <v>0.76888100000000004</v>
      </c>
      <c r="Y28" s="1978">
        <v>0.66950399999999999</v>
      </c>
      <c r="Z28" s="1978">
        <v>0.79019499999999998</v>
      </c>
      <c r="AA28" s="1978">
        <v>0.72625600000000001</v>
      </c>
      <c r="AB28" s="1978">
        <v>0.76229999999999998</v>
      </c>
      <c r="AC28" s="1978">
        <v>0.83144400000000007</v>
      </c>
      <c r="AD28" s="1978">
        <v>0.79827300000000001</v>
      </c>
      <c r="AE28" s="1978">
        <v>0.79884300000000008</v>
      </c>
      <c r="AF28" s="1978">
        <v>0.72567800000000005</v>
      </c>
      <c r="AG28" s="1978">
        <v>0.72446999999999995</v>
      </c>
      <c r="AH28" s="1978">
        <v>9.2200999999999986</v>
      </c>
      <c r="AI28" s="1979">
        <f t="shared" si="1"/>
        <v>0</v>
      </c>
      <c r="AJ28" s="1975"/>
      <c r="AK28" s="1975"/>
    </row>
    <row r="29" spans="1:37" s="1" customFormat="1" ht="18.75" customHeight="1">
      <c r="A29" s="3"/>
      <c r="B29" s="1137"/>
      <c r="C29" s="1138"/>
      <c r="D29" s="57" t="s">
        <v>48</v>
      </c>
      <c r="E29" s="287">
        <v>26.647441000000011</v>
      </c>
      <c r="F29" s="287">
        <v>22.768362099999965</v>
      </c>
      <c r="G29" s="287">
        <v>25.951545800000016</v>
      </c>
      <c r="H29" s="287">
        <v>24.948332100000005</v>
      </c>
      <c r="I29" s="287">
        <v>25.908303400000015</v>
      </c>
      <c r="J29" s="287">
        <v>24.676022499999984</v>
      </c>
      <c r="K29" s="287">
        <v>26.921858899999936</v>
      </c>
      <c r="L29" s="287">
        <v>26.832309599999935</v>
      </c>
      <c r="M29" s="287">
        <v>28.277188500000012</v>
      </c>
      <c r="N29" s="287">
        <v>28.829672200000047</v>
      </c>
      <c r="O29" s="287">
        <v>26.972402000000056</v>
      </c>
      <c r="P29" s="287">
        <v>28.017270900000049</v>
      </c>
      <c r="Q29" s="52">
        <f t="shared" si="0"/>
        <v>316.75070900000003</v>
      </c>
      <c r="R29" s="432"/>
      <c r="S29" s="1047"/>
      <c r="T29" s="1976"/>
      <c r="U29" s="1977" t="s">
        <v>48</v>
      </c>
      <c r="V29" s="1978">
        <v>26.647441000000011</v>
      </c>
      <c r="W29" s="1978">
        <v>22.768362099999965</v>
      </c>
      <c r="X29" s="1978">
        <v>25.951545800000016</v>
      </c>
      <c r="Y29" s="1978">
        <v>24.948332100000005</v>
      </c>
      <c r="Z29" s="1978">
        <v>25.908303400000015</v>
      </c>
      <c r="AA29" s="1978">
        <v>24.676022499999984</v>
      </c>
      <c r="AB29" s="1978">
        <v>26.921858899999936</v>
      </c>
      <c r="AC29" s="1978">
        <v>26.832309599999935</v>
      </c>
      <c r="AD29" s="1978">
        <v>28.277188500000012</v>
      </c>
      <c r="AE29" s="1978">
        <v>28.829672200000047</v>
      </c>
      <c r="AF29" s="1978">
        <v>26.972402000000056</v>
      </c>
      <c r="AG29" s="1978">
        <v>28.017270900000049</v>
      </c>
      <c r="AH29" s="1978">
        <v>316.75070900000043</v>
      </c>
      <c r="AI29" s="1979">
        <f t="shared" si="1"/>
        <v>0</v>
      </c>
      <c r="AJ29" s="1975"/>
      <c r="AK29" s="1975"/>
    </row>
    <row r="30" spans="1:37" s="1" customFormat="1" ht="18.75" customHeight="1">
      <c r="A30" s="3"/>
      <c r="B30" s="1139">
        <v>9</v>
      </c>
      <c r="C30" s="8" t="s">
        <v>14</v>
      </c>
      <c r="D30" s="1134" t="s">
        <v>42</v>
      </c>
      <c r="E30" s="286">
        <v>75.615351799999786</v>
      </c>
      <c r="F30" s="48">
        <v>68.745921099999862</v>
      </c>
      <c r="G30" s="48">
        <v>76.619622600000113</v>
      </c>
      <c r="H30" s="48">
        <v>74.982129000000114</v>
      </c>
      <c r="I30" s="48">
        <v>78.096578099999761</v>
      </c>
      <c r="J30" s="48">
        <v>75.732577499999792</v>
      </c>
      <c r="K30" s="48">
        <v>78.299558399999299</v>
      </c>
      <c r="L30" s="48">
        <v>78.691955200000166</v>
      </c>
      <c r="M30" s="48">
        <v>77.815917099999808</v>
      </c>
      <c r="N30" s="48">
        <v>80.749113500000021</v>
      </c>
      <c r="O30" s="48">
        <v>77.928055100000577</v>
      </c>
      <c r="P30" s="49">
        <v>80.187992500000178</v>
      </c>
      <c r="Q30" s="50">
        <f t="shared" si="0"/>
        <v>923.46477189999962</v>
      </c>
      <c r="R30" s="432"/>
      <c r="S30" s="1047"/>
      <c r="T30" s="1976" t="s">
        <v>14</v>
      </c>
      <c r="U30" s="1977" t="s">
        <v>194</v>
      </c>
      <c r="V30" s="1978">
        <v>75.615351799999786</v>
      </c>
      <c r="W30" s="1978">
        <v>68.745921099999862</v>
      </c>
      <c r="X30" s="1978">
        <v>76.619622600000113</v>
      </c>
      <c r="Y30" s="1978">
        <v>74.982129000000114</v>
      </c>
      <c r="Z30" s="1978">
        <v>78.096578099999761</v>
      </c>
      <c r="AA30" s="1978">
        <v>75.732577499999792</v>
      </c>
      <c r="AB30" s="1978">
        <v>78.299558399999299</v>
      </c>
      <c r="AC30" s="1978">
        <v>78.691955200000166</v>
      </c>
      <c r="AD30" s="1978">
        <v>77.815917099999808</v>
      </c>
      <c r="AE30" s="1978">
        <v>80.749113500000021</v>
      </c>
      <c r="AF30" s="1978">
        <v>77.928055100000577</v>
      </c>
      <c r="AG30" s="1978">
        <v>80.187992500000178</v>
      </c>
      <c r="AH30" s="1978">
        <v>923.46477189998279</v>
      </c>
      <c r="AI30" s="1979">
        <f t="shared" si="1"/>
        <v>-1.6825651982799172E-11</v>
      </c>
      <c r="AJ30" s="1975"/>
      <c r="AK30" s="1975"/>
    </row>
    <row r="31" spans="1:37" s="1" customFormat="1" ht="18.75" customHeight="1">
      <c r="A31" s="3"/>
      <c r="B31" s="1136"/>
      <c r="C31" s="8"/>
      <c r="D31" s="1133" t="s">
        <v>43</v>
      </c>
      <c r="E31" s="286">
        <v>0.58812419999999999</v>
      </c>
      <c r="F31" s="48">
        <v>0.56349499999999997</v>
      </c>
      <c r="G31" s="48">
        <v>0.619923</v>
      </c>
      <c r="H31" s="48">
        <v>0.61105399999999999</v>
      </c>
      <c r="I31" s="48">
        <v>0.57075100000000001</v>
      </c>
      <c r="J31" s="48">
        <v>0.43012000000000006</v>
      </c>
      <c r="K31" s="48">
        <v>0.36637900000000001</v>
      </c>
      <c r="L31" s="48">
        <v>0.27330500000000002</v>
      </c>
      <c r="M31" s="48">
        <v>0.24544900000000003</v>
      </c>
      <c r="N31" s="48">
        <v>0.29471700000000001</v>
      </c>
      <c r="O31" s="48">
        <v>0.423481</v>
      </c>
      <c r="P31" s="49">
        <v>0.42318700000000004</v>
      </c>
      <c r="Q31" s="50">
        <f t="shared" si="0"/>
        <v>5.4099852000000004</v>
      </c>
      <c r="R31" s="432"/>
      <c r="S31" s="1047"/>
      <c r="T31" s="1976"/>
      <c r="U31" s="1977" t="s">
        <v>193</v>
      </c>
      <c r="V31" s="1978">
        <v>0.58812419999999999</v>
      </c>
      <c r="W31" s="1978">
        <v>0.56349499999999997</v>
      </c>
      <c r="X31" s="1978">
        <v>0.619923</v>
      </c>
      <c r="Y31" s="1978">
        <v>0.61105399999999999</v>
      </c>
      <c r="Z31" s="1978">
        <v>0.57075100000000001</v>
      </c>
      <c r="AA31" s="1978">
        <v>0.43012000000000006</v>
      </c>
      <c r="AB31" s="1978">
        <v>0.36637900000000001</v>
      </c>
      <c r="AC31" s="1978">
        <v>0.27330500000000002</v>
      </c>
      <c r="AD31" s="1978">
        <v>0.24544900000000003</v>
      </c>
      <c r="AE31" s="1978">
        <v>0.29471700000000001</v>
      </c>
      <c r="AF31" s="1978">
        <v>0.423481</v>
      </c>
      <c r="AG31" s="1978">
        <v>0.42318700000000004</v>
      </c>
      <c r="AH31" s="1978">
        <v>5.4099851999999995</v>
      </c>
      <c r="AI31" s="1979">
        <f t="shared" si="1"/>
        <v>0</v>
      </c>
      <c r="AJ31" s="1975"/>
      <c r="AK31" s="1975"/>
    </row>
    <row r="32" spans="1:37" s="1" customFormat="1" ht="18.75" customHeight="1">
      <c r="A32" s="3"/>
      <c r="B32" s="1137"/>
      <c r="C32" s="1138"/>
      <c r="D32" s="57" t="s">
        <v>48</v>
      </c>
      <c r="E32" s="287">
        <v>76.203476000000052</v>
      </c>
      <c r="F32" s="287">
        <v>69.309416100000377</v>
      </c>
      <c r="G32" s="287">
        <v>77.239545599999886</v>
      </c>
      <c r="H32" s="287">
        <v>75.593183000000124</v>
      </c>
      <c r="I32" s="287">
        <v>78.667329099999833</v>
      </c>
      <c r="J32" s="287">
        <v>76.16269750000005</v>
      </c>
      <c r="K32" s="287">
        <v>78.665937399999905</v>
      </c>
      <c r="L32" s="287">
        <v>78.965260200000216</v>
      </c>
      <c r="M32" s="287">
        <v>78.061366099999773</v>
      </c>
      <c r="N32" s="287">
        <v>81.043830500000183</v>
      </c>
      <c r="O32" s="287">
        <v>78.351536099999535</v>
      </c>
      <c r="P32" s="287">
        <v>80.611179500000048</v>
      </c>
      <c r="Q32" s="52">
        <f t="shared" si="0"/>
        <v>928.87475710000001</v>
      </c>
      <c r="R32" s="432"/>
      <c r="S32" s="1047"/>
      <c r="T32" s="1976"/>
      <c r="U32" s="1977" t="s">
        <v>48</v>
      </c>
      <c r="V32" s="1978">
        <v>76.203476000000052</v>
      </c>
      <c r="W32" s="1978">
        <v>69.309416100000377</v>
      </c>
      <c r="X32" s="1978">
        <v>77.239545599999886</v>
      </c>
      <c r="Y32" s="1978">
        <v>75.593183000000124</v>
      </c>
      <c r="Z32" s="1978">
        <v>78.667329099999833</v>
      </c>
      <c r="AA32" s="1978">
        <v>76.16269750000005</v>
      </c>
      <c r="AB32" s="1978">
        <v>78.665937399999905</v>
      </c>
      <c r="AC32" s="1978">
        <v>78.965260200000216</v>
      </c>
      <c r="AD32" s="1978">
        <v>78.061366099999773</v>
      </c>
      <c r="AE32" s="1978">
        <v>81.043830500000183</v>
      </c>
      <c r="AF32" s="1978">
        <v>78.351536099999535</v>
      </c>
      <c r="AG32" s="1978">
        <v>80.611179500000048</v>
      </c>
      <c r="AH32" s="1978">
        <v>928.87475710000228</v>
      </c>
      <c r="AI32" s="1979">
        <f t="shared" si="1"/>
        <v>2.2737367544323206E-12</v>
      </c>
      <c r="AJ32" s="1975"/>
      <c r="AK32" s="1975"/>
    </row>
    <row r="33" spans="1:37" s="1" customFormat="1" ht="18.75" customHeight="1">
      <c r="A33" s="3"/>
      <c r="B33" s="1139">
        <v>10</v>
      </c>
      <c r="C33" s="8" t="s">
        <v>16</v>
      </c>
      <c r="D33" s="1134" t="s">
        <v>42</v>
      </c>
      <c r="E33" s="288">
        <v>81.283526809999756</v>
      </c>
      <c r="F33" s="54">
        <v>76.117024649999834</v>
      </c>
      <c r="G33" s="54">
        <v>85.455024040000566</v>
      </c>
      <c r="H33" s="54">
        <v>80.574992870000017</v>
      </c>
      <c r="I33" s="54">
        <v>76.724432269999937</v>
      </c>
      <c r="J33" s="54">
        <v>72.520807140000031</v>
      </c>
      <c r="K33" s="54">
        <v>72.572811790000117</v>
      </c>
      <c r="L33" s="54">
        <v>73.63114769000066</v>
      </c>
      <c r="M33" s="54">
        <v>72.745570249999645</v>
      </c>
      <c r="N33" s="54">
        <v>74.667430770000209</v>
      </c>
      <c r="O33" s="54">
        <v>77.262958729999738</v>
      </c>
      <c r="P33" s="55">
        <v>83.511495459999992</v>
      </c>
      <c r="Q33" s="50">
        <f t="shared" si="0"/>
        <v>927.06722247000062</v>
      </c>
      <c r="R33" s="432"/>
      <c r="S33" s="1047"/>
      <c r="T33" s="1976" t="s">
        <v>16</v>
      </c>
      <c r="U33" s="1977" t="s">
        <v>194</v>
      </c>
      <c r="V33" s="1978">
        <v>81.283526809999756</v>
      </c>
      <c r="W33" s="1978">
        <v>76.117024649999834</v>
      </c>
      <c r="X33" s="1978">
        <v>85.455024040000566</v>
      </c>
      <c r="Y33" s="1978">
        <v>80.574992870000017</v>
      </c>
      <c r="Z33" s="1978">
        <v>76.724432269999937</v>
      </c>
      <c r="AA33" s="1978">
        <v>72.520807140000031</v>
      </c>
      <c r="AB33" s="1978">
        <v>72.572811790000117</v>
      </c>
      <c r="AC33" s="1978">
        <v>73.63114769000066</v>
      </c>
      <c r="AD33" s="1978">
        <v>72.745570249999645</v>
      </c>
      <c r="AE33" s="1978">
        <v>74.667430770000209</v>
      </c>
      <c r="AF33" s="1978">
        <v>77.262958729999738</v>
      </c>
      <c r="AG33" s="1978">
        <v>83.511495459999992</v>
      </c>
      <c r="AH33" s="1978">
        <v>927.06722246999504</v>
      </c>
      <c r="AI33" s="1979">
        <f t="shared" si="1"/>
        <v>-5.5706550483591855E-12</v>
      </c>
      <c r="AJ33" s="1975"/>
      <c r="AK33" s="1975"/>
    </row>
    <row r="34" spans="1:37" s="1" customFormat="1" ht="18.75" customHeight="1">
      <c r="A34" s="3"/>
      <c r="B34" s="1136"/>
      <c r="C34" s="8"/>
      <c r="D34" s="1133" t="s">
        <v>43</v>
      </c>
      <c r="E34" s="286">
        <v>33.255621499999997</v>
      </c>
      <c r="F34" s="48">
        <v>29.337708100000004</v>
      </c>
      <c r="G34" s="48">
        <v>30.128020900000003</v>
      </c>
      <c r="H34" s="48">
        <v>26.172362700000001</v>
      </c>
      <c r="I34" s="48">
        <v>24.67910770000001</v>
      </c>
      <c r="J34" s="48">
        <v>22.766043699999994</v>
      </c>
      <c r="K34" s="48">
        <v>22.267378000000008</v>
      </c>
      <c r="L34" s="48">
        <v>20.893780699999997</v>
      </c>
      <c r="M34" s="48">
        <v>22.40334210000001</v>
      </c>
      <c r="N34" s="48">
        <v>26.5122885</v>
      </c>
      <c r="O34" s="48">
        <v>31.688177200000002</v>
      </c>
      <c r="P34" s="49">
        <v>34.958746599999969</v>
      </c>
      <c r="Q34" s="50">
        <f t="shared" si="0"/>
        <v>325.06257769999996</v>
      </c>
      <c r="R34" s="432"/>
      <c r="S34" s="1047"/>
      <c r="T34" s="1976"/>
      <c r="U34" s="1977" t="s">
        <v>193</v>
      </c>
      <c r="V34" s="1978">
        <v>33.255621499999997</v>
      </c>
      <c r="W34" s="1978">
        <v>29.337708100000004</v>
      </c>
      <c r="X34" s="1978">
        <v>30.128020900000003</v>
      </c>
      <c r="Y34" s="1978">
        <v>26.172362700000001</v>
      </c>
      <c r="Z34" s="1978">
        <v>24.67910770000001</v>
      </c>
      <c r="AA34" s="1978">
        <v>22.766043699999994</v>
      </c>
      <c r="AB34" s="1978">
        <v>22.267378000000008</v>
      </c>
      <c r="AC34" s="1978">
        <v>20.893780699999997</v>
      </c>
      <c r="AD34" s="1978">
        <v>22.40334210000001</v>
      </c>
      <c r="AE34" s="1978">
        <v>26.5122885</v>
      </c>
      <c r="AF34" s="1978">
        <v>31.688177200000002</v>
      </c>
      <c r="AG34" s="1978">
        <v>34.958746599999969</v>
      </c>
      <c r="AH34" s="1978">
        <v>325.06257770000002</v>
      </c>
      <c r="AI34" s="1979">
        <f t="shared" si="1"/>
        <v>0</v>
      </c>
      <c r="AJ34" s="1975"/>
      <c r="AK34" s="1975"/>
    </row>
    <row r="35" spans="1:37" s="1" customFormat="1" ht="18.75" customHeight="1">
      <c r="A35" s="3"/>
      <c r="B35" s="1137"/>
      <c r="C35" s="1138"/>
      <c r="D35" s="57" t="s">
        <v>48</v>
      </c>
      <c r="E35" s="287">
        <v>114.53914831000029</v>
      </c>
      <c r="F35" s="287">
        <v>105.45473275000042</v>
      </c>
      <c r="G35" s="287">
        <v>115.58304493999952</v>
      </c>
      <c r="H35" s="287">
        <v>106.74735556999964</v>
      </c>
      <c r="I35" s="287">
        <v>101.40353997000041</v>
      </c>
      <c r="J35" s="287">
        <v>95.286850840000383</v>
      </c>
      <c r="K35" s="287">
        <v>94.840189790000011</v>
      </c>
      <c r="L35" s="287">
        <v>94.524928390000184</v>
      </c>
      <c r="M35" s="287">
        <v>95.148912350000302</v>
      </c>
      <c r="N35" s="287">
        <v>101.17971927000055</v>
      </c>
      <c r="O35" s="287">
        <v>108.95113592999988</v>
      </c>
      <c r="P35" s="287">
        <v>118.47024205999985</v>
      </c>
      <c r="Q35" s="52">
        <f t="shared" si="0"/>
        <v>1252.1298001700015</v>
      </c>
      <c r="R35" s="432"/>
      <c r="S35" s="1047"/>
      <c r="T35" s="1976"/>
      <c r="U35" s="1977" t="s">
        <v>48</v>
      </c>
      <c r="V35" s="1978">
        <v>114.53914831000029</v>
      </c>
      <c r="W35" s="1978">
        <v>105.45473275000042</v>
      </c>
      <c r="X35" s="1978">
        <v>115.58304493999952</v>
      </c>
      <c r="Y35" s="1978">
        <v>106.74735556999964</v>
      </c>
      <c r="Z35" s="1978">
        <v>101.40353997000041</v>
      </c>
      <c r="AA35" s="1978">
        <v>95.286850840000383</v>
      </c>
      <c r="AB35" s="1978">
        <v>94.840189790000011</v>
      </c>
      <c r="AC35" s="1978">
        <v>94.524928390000184</v>
      </c>
      <c r="AD35" s="1978">
        <v>95.148912350000302</v>
      </c>
      <c r="AE35" s="1978">
        <v>101.17971927000055</v>
      </c>
      <c r="AF35" s="1978">
        <v>108.95113592999988</v>
      </c>
      <c r="AG35" s="1978">
        <v>118.47024205999985</v>
      </c>
      <c r="AH35" s="1978">
        <v>1252.129800170005</v>
      </c>
      <c r="AI35" s="1979">
        <f t="shared" si="1"/>
        <v>3.4106051316484809E-12</v>
      </c>
      <c r="AJ35" s="1975"/>
      <c r="AK35" s="1975"/>
    </row>
    <row r="36" spans="1:37" s="1" customFormat="1" ht="18.75" customHeight="1">
      <c r="A36" s="3"/>
      <c r="B36" s="1139">
        <v>11</v>
      </c>
      <c r="C36" s="8" t="s">
        <v>19</v>
      </c>
      <c r="D36" s="1134" t="s">
        <v>42</v>
      </c>
      <c r="E36" s="288">
        <v>59.469400469999997</v>
      </c>
      <c r="F36" s="54">
        <v>55.465059690000054</v>
      </c>
      <c r="G36" s="54">
        <v>62.120998799999867</v>
      </c>
      <c r="H36" s="54">
        <v>58.147508259999775</v>
      </c>
      <c r="I36" s="54">
        <v>58.432549929999979</v>
      </c>
      <c r="J36" s="54">
        <v>56.464857140000149</v>
      </c>
      <c r="K36" s="54">
        <v>57.382270069999983</v>
      </c>
      <c r="L36" s="54">
        <v>58.571011000000119</v>
      </c>
      <c r="M36" s="54">
        <v>57.18705946000037</v>
      </c>
      <c r="N36" s="54">
        <v>58.900997149999704</v>
      </c>
      <c r="O36" s="54">
        <v>58.117854239999858</v>
      </c>
      <c r="P36" s="55">
        <v>62.144992960000032</v>
      </c>
      <c r="Q36" s="50">
        <f t="shared" si="0"/>
        <v>702.40455916999997</v>
      </c>
      <c r="R36" s="432"/>
      <c r="S36" s="1047"/>
      <c r="T36" s="1976" t="s">
        <v>19</v>
      </c>
      <c r="U36" s="1977" t="s">
        <v>194</v>
      </c>
      <c r="V36" s="1978">
        <v>59.469400469999997</v>
      </c>
      <c r="W36" s="1978">
        <v>55.465059690000054</v>
      </c>
      <c r="X36" s="1978">
        <v>62.120998799999867</v>
      </c>
      <c r="Y36" s="1978">
        <v>58.147508259999775</v>
      </c>
      <c r="Z36" s="1978">
        <v>58.432549929999979</v>
      </c>
      <c r="AA36" s="1978">
        <v>56.464857140000149</v>
      </c>
      <c r="AB36" s="1978">
        <v>57.382270069999983</v>
      </c>
      <c r="AC36" s="1978">
        <v>58.571011000000119</v>
      </c>
      <c r="AD36" s="1978">
        <v>57.18705946000037</v>
      </c>
      <c r="AE36" s="1978">
        <v>58.900997149999704</v>
      </c>
      <c r="AF36" s="1978">
        <v>58.117854239999858</v>
      </c>
      <c r="AG36" s="1978">
        <v>62.144992960000032</v>
      </c>
      <c r="AH36" s="1978">
        <v>702.40455917000156</v>
      </c>
      <c r="AI36" s="1979">
        <f t="shared" si="1"/>
        <v>1.5916157281026244E-12</v>
      </c>
      <c r="AJ36" s="1975"/>
      <c r="AK36" s="1975"/>
    </row>
    <row r="37" spans="1:37" s="1" customFormat="1" ht="18.75" customHeight="1">
      <c r="A37" s="3"/>
      <c r="B37" s="1136"/>
      <c r="C37" s="8"/>
      <c r="D37" s="1133" t="s">
        <v>43</v>
      </c>
      <c r="E37" s="286">
        <v>10.346130299999999</v>
      </c>
      <c r="F37" s="48">
        <v>9.4893719000000019</v>
      </c>
      <c r="G37" s="48">
        <v>9.9709219999999981</v>
      </c>
      <c r="H37" s="48">
        <v>9.1523878000000014</v>
      </c>
      <c r="I37" s="48">
        <v>9.6160507999999982</v>
      </c>
      <c r="J37" s="48">
        <v>9.9569876999999973</v>
      </c>
      <c r="K37" s="48">
        <v>9.914985999999999</v>
      </c>
      <c r="L37" s="48">
        <v>9.8645682000000026</v>
      </c>
      <c r="M37" s="48">
        <v>9.5641320000000007</v>
      </c>
      <c r="N37" s="48">
        <v>10.161599300000001</v>
      </c>
      <c r="O37" s="48">
        <v>10.923221699999994</v>
      </c>
      <c r="P37" s="49">
        <v>11.751124299999995</v>
      </c>
      <c r="Q37" s="50">
        <f t="shared" si="0"/>
        <v>120.711482</v>
      </c>
      <c r="R37" s="432"/>
      <c r="S37" s="1047"/>
      <c r="T37" s="1976"/>
      <c r="U37" s="1977" t="s">
        <v>193</v>
      </c>
      <c r="V37" s="1978">
        <v>10.346130299999999</v>
      </c>
      <c r="W37" s="1978">
        <v>9.4893719000000019</v>
      </c>
      <c r="X37" s="1978">
        <v>9.9709219999999981</v>
      </c>
      <c r="Y37" s="1978">
        <v>9.1523878000000014</v>
      </c>
      <c r="Z37" s="1978">
        <v>9.6160507999999982</v>
      </c>
      <c r="AA37" s="1978">
        <v>9.9569876999999973</v>
      </c>
      <c r="AB37" s="1978">
        <v>9.914985999999999</v>
      </c>
      <c r="AC37" s="1978">
        <v>9.8645682000000026</v>
      </c>
      <c r="AD37" s="1978">
        <v>9.5641320000000007</v>
      </c>
      <c r="AE37" s="1978">
        <v>10.161599300000001</v>
      </c>
      <c r="AF37" s="1978">
        <v>10.923221699999994</v>
      </c>
      <c r="AG37" s="1978">
        <v>11.751124299999995</v>
      </c>
      <c r="AH37" s="1978">
        <v>120.71148200000002</v>
      </c>
      <c r="AI37" s="1979">
        <f t="shared" si="1"/>
        <v>0</v>
      </c>
      <c r="AJ37" s="1975"/>
      <c r="AK37" s="1975"/>
    </row>
    <row r="38" spans="1:37" s="1" customFormat="1" ht="18.75" customHeight="1">
      <c r="A38" s="3"/>
      <c r="B38" s="1137"/>
      <c r="C38" s="1138"/>
      <c r="D38" s="57" t="s">
        <v>48</v>
      </c>
      <c r="E38" s="287">
        <v>69.815530769999981</v>
      </c>
      <c r="F38" s="287">
        <v>64.954431589999814</v>
      </c>
      <c r="G38" s="287">
        <v>72.091920800000011</v>
      </c>
      <c r="H38" s="287">
        <v>67.299896059999824</v>
      </c>
      <c r="I38" s="287">
        <v>68.048600730000189</v>
      </c>
      <c r="J38" s="287">
        <v>66.421844839999608</v>
      </c>
      <c r="K38" s="287">
        <v>67.29725606999996</v>
      </c>
      <c r="L38" s="287">
        <v>68.435579200000035</v>
      </c>
      <c r="M38" s="287">
        <v>66.75119145999976</v>
      </c>
      <c r="N38" s="287">
        <v>69.062596450000072</v>
      </c>
      <c r="O38" s="287">
        <v>69.041075940000141</v>
      </c>
      <c r="P38" s="287">
        <v>73.896117259999968</v>
      </c>
      <c r="Q38" s="52">
        <f t="shared" ref="Q38:Q69" si="2">SUM(E38:P38)</f>
        <v>823.11604116999945</v>
      </c>
      <c r="R38" s="432"/>
      <c r="S38" s="1047"/>
      <c r="T38" s="1976"/>
      <c r="U38" s="1977" t="s">
        <v>48</v>
      </c>
      <c r="V38" s="1978">
        <v>69.815530769999981</v>
      </c>
      <c r="W38" s="1978">
        <v>64.954431589999814</v>
      </c>
      <c r="X38" s="1978">
        <v>72.091920800000011</v>
      </c>
      <c r="Y38" s="1978">
        <v>67.299896059999824</v>
      </c>
      <c r="Z38" s="1978">
        <v>68.048600730000189</v>
      </c>
      <c r="AA38" s="1978">
        <v>66.421844839999608</v>
      </c>
      <c r="AB38" s="1978">
        <v>67.29725606999996</v>
      </c>
      <c r="AC38" s="1978">
        <v>68.435579200000035</v>
      </c>
      <c r="AD38" s="1978">
        <v>66.75119145999976</v>
      </c>
      <c r="AE38" s="1978">
        <v>69.062596450000072</v>
      </c>
      <c r="AF38" s="1978">
        <v>69.041075940000141</v>
      </c>
      <c r="AG38" s="1978">
        <v>73.896117259999968</v>
      </c>
      <c r="AH38" s="1978">
        <v>823.11604116999581</v>
      </c>
      <c r="AI38" s="1979">
        <f t="shared" si="1"/>
        <v>-3.637978807091713E-12</v>
      </c>
      <c r="AJ38" s="1975"/>
      <c r="AK38" s="1975"/>
    </row>
    <row r="39" spans="1:37" s="1" customFormat="1" ht="18.75" customHeight="1">
      <c r="A39" s="3"/>
      <c r="B39" s="1139">
        <v>12</v>
      </c>
      <c r="C39" s="8" t="s">
        <v>20</v>
      </c>
      <c r="D39" s="1134" t="s">
        <v>42</v>
      </c>
      <c r="E39" s="286">
        <v>31.230026800000033</v>
      </c>
      <c r="F39" s="48">
        <v>28.499061500000025</v>
      </c>
      <c r="G39" s="48">
        <v>31.261262900000034</v>
      </c>
      <c r="H39" s="48">
        <v>29.457117989999983</v>
      </c>
      <c r="I39" s="48">
        <v>29.53621838999992</v>
      </c>
      <c r="J39" s="48">
        <v>28.353598459999986</v>
      </c>
      <c r="K39" s="48">
        <v>28.865494520000002</v>
      </c>
      <c r="L39" s="48">
        <v>29.159030930000014</v>
      </c>
      <c r="M39" s="48">
        <v>28.357385220000012</v>
      </c>
      <c r="N39" s="48">
        <v>30.128528850000059</v>
      </c>
      <c r="O39" s="48">
        <v>30.305612460000006</v>
      </c>
      <c r="P39" s="49">
        <v>32.125009589999969</v>
      </c>
      <c r="Q39" s="50">
        <f t="shared" si="2"/>
        <v>357.27834761000008</v>
      </c>
      <c r="R39" s="432"/>
      <c r="S39" s="1047"/>
      <c r="T39" s="1976" t="s">
        <v>20</v>
      </c>
      <c r="U39" s="1977" t="s">
        <v>194</v>
      </c>
      <c r="V39" s="1978">
        <v>31.230026800000033</v>
      </c>
      <c r="W39" s="1978">
        <v>28.499061500000025</v>
      </c>
      <c r="X39" s="1978">
        <v>31.261262900000034</v>
      </c>
      <c r="Y39" s="1978">
        <v>29.457117989999983</v>
      </c>
      <c r="Z39" s="1978">
        <v>29.53621838999992</v>
      </c>
      <c r="AA39" s="1978">
        <v>28.353598459999986</v>
      </c>
      <c r="AB39" s="1978">
        <v>28.865494520000002</v>
      </c>
      <c r="AC39" s="1978">
        <v>29.159030930000014</v>
      </c>
      <c r="AD39" s="1978">
        <v>28.357385220000012</v>
      </c>
      <c r="AE39" s="1978">
        <v>30.128528850000059</v>
      </c>
      <c r="AF39" s="1978">
        <v>30.305612460000006</v>
      </c>
      <c r="AG39" s="1978">
        <v>32.125009589999969</v>
      </c>
      <c r="AH39" s="1978">
        <v>357.27834760999792</v>
      </c>
      <c r="AI39" s="1979">
        <f t="shared" si="1"/>
        <v>-2.1600499167107046E-12</v>
      </c>
      <c r="AJ39" s="1975"/>
      <c r="AK39" s="1975"/>
    </row>
    <row r="40" spans="1:37" s="1" customFormat="1" ht="18.75" customHeight="1">
      <c r="A40" s="3"/>
      <c r="B40" s="1136"/>
      <c r="C40" s="8"/>
      <c r="D40" s="1133" t="s">
        <v>43</v>
      </c>
      <c r="E40" s="286">
        <v>4.1704135999999998</v>
      </c>
      <c r="F40" s="286">
        <v>3.9026510999999995</v>
      </c>
      <c r="G40" s="286">
        <v>4.4507861000000011</v>
      </c>
      <c r="H40" s="286">
        <v>3.7174461999999999</v>
      </c>
      <c r="I40" s="286">
        <v>3.3445103</v>
      </c>
      <c r="J40" s="286">
        <v>3.9419557999999997</v>
      </c>
      <c r="K40" s="48">
        <v>3.5364795</v>
      </c>
      <c r="L40" s="48">
        <v>3.2378588000000006</v>
      </c>
      <c r="M40" s="48">
        <v>2.8277429000000001</v>
      </c>
      <c r="N40" s="48">
        <v>3.4560581000000008</v>
      </c>
      <c r="O40" s="48">
        <v>3.5107878999999995</v>
      </c>
      <c r="P40" s="49">
        <v>3.7392871000000003</v>
      </c>
      <c r="Q40" s="50">
        <f t="shared" si="2"/>
        <v>43.835977399999997</v>
      </c>
      <c r="R40" s="432"/>
      <c r="S40" s="1047"/>
      <c r="T40" s="1976"/>
      <c r="U40" s="1977" t="s">
        <v>193</v>
      </c>
      <c r="V40" s="1978">
        <v>4.1704135999999998</v>
      </c>
      <c r="W40" s="1978">
        <v>3.9026510999999995</v>
      </c>
      <c r="X40" s="1978">
        <v>4.4507861000000011</v>
      </c>
      <c r="Y40" s="1978">
        <v>3.7174461999999999</v>
      </c>
      <c r="Z40" s="1978">
        <v>3.3445103</v>
      </c>
      <c r="AA40" s="1978">
        <v>3.9419557999999997</v>
      </c>
      <c r="AB40" s="1978">
        <v>3.5364795</v>
      </c>
      <c r="AC40" s="1978">
        <v>3.2378588000000006</v>
      </c>
      <c r="AD40" s="1978">
        <v>2.8277429000000001</v>
      </c>
      <c r="AE40" s="1978">
        <v>3.4560581000000008</v>
      </c>
      <c r="AF40" s="1978">
        <v>3.5107878999999995</v>
      </c>
      <c r="AG40" s="1978">
        <v>3.7392871000000003</v>
      </c>
      <c r="AH40" s="1978">
        <v>43.83597739999999</v>
      </c>
      <c r="AI40" s="1979">
        <f t="shared" si="1"/>
        <v>0</v>
      </c>
      <c r="AJ40" s="1975"/>
      <c r="AK40" s="1975"/>
    </row>
    <row r="41" spans="1:37" s="1" customFormat="1" ht="18.75" customHeight="1">
      <c r="A41" s="3"/>
      <c r="B41" s="1137"/>
      <c r="C41" s="1138"/>
      <c r="D41" s="57" t="s">
        <v>48</v>
      </c>
      <c r="E41" s="287">
        <v>35.400440400000079</v>
      </c>
      <c r="F41" s="287">
        <v>32.401712599999954</v>
      </c>
      <c r="G41" s="287">
        <v>35.712049000000043</v>
      </c>
      <c r="H41" s="287">
        <v>33.174564189999984</v>
      </c>
      <c r="I41" s="287">
        <v>32.880728690000026</v>
      </c>
      <c r="J41" s="287">
        <v>32.295554260000067</v>
      </c>
      <c r="K41" s="287">
        <v>32.401974020000061</v>
      </c>
      <c r="L41" s="287">
        <v>32.396889730000005</v>
      </c>
      <c r="M41" s="287">
        <v>31.185128119999934</v>
      </c>
      <c r="N41" s="287">
        <v>33.584586949999959</v>
      </c>
      <c r="O41" s="287">
        <v>33.81640035999996</v>
      </c>
      <c r="P41" s="287">
        <v>35.864296690000103</v>
      </c>
      <c r="Q41" s="52">
        <f t="shared" si="2"/>
        <v>401.11432501000019</v>
      </c>
      <c r="R41" s="432"/>
      <c r="S41" s="1047"/>
      <c r="T41" s="1976"/>
      <c r="U41" s="1977" t="s">
        <v>48</v>
      </c>
      <c r="V41" s="1978">
        <v>35.400440400000079</v>
      </c>
      <c r="W41" s="1978">
        <v>32.401712599999954</v>
      </c>
      <c r="X41" s="1978">
        <v>35.712049000000043</v>
      </c>
      <c r="Y41" s="1978">
        <v>33.174564189999984</v>
      </c>
      <c r="Z41" s="1978">
        <v>32.880728690000026</v>
      </c>
      <c r="AA41" s="1978">
        <v>32.295554260000067</v>
      </c>
      <c r="AB41" s="1978">
        <v>32.401974020000061</v>
      </c>
      <c r="AC41" s="1978">
        <v>32.396889730000005</v>
      </c>
      <c r="AD41" s="1978">
        <v>31.185128119999934</v>
      </c>
      <c r="AE41" s="1978">
        <v>33.584586949999959</v>
      </c>
      <c r="AF41" s="1978">
        <v>33.81640035999996</v>
      </c>
      <c r="AG41" s="1978">
        <v>35.864296690000103</v>
      </c>
      <c r="AH41" s="1978">
        <v>401.11432500999786</v>
      </c>
      <c r="AI41" s="1979">
        <f t="shared" si="1"/>
        <v>-2.3305801732931286E-12</v>
      </c>
      <c r="AJ41" s="1975"/>
      <c r="AK41" s="1975"/>
    </row>
    <row r="42" spans="1:37" s="1" customFormat="1" ht="18.75" customHeight="1">
      <c r="A42" s="3"/>
      <c r="B42" s="1139">
        <v>13</v>
      </c>
      <c r="C42" s="1768" t="s">
        <v>260</v>
      </c>
      <c r="D42" s="1134" t="s">
        <v>42</v>
      </c>
      <c r="E42" s="286">
        <v>0.14615060000000002</v>
      </c>
      <c r="F42" s="48">
        <v>0.16255749999999999</v>
      </c>
      <c r="G42" s="48">
        <v>0.14778579999999999</v>
      </c>
      <c r="H42" s="48">
        <v>0.17360889999999995</v>
      </c>
      <c r="I42" s="48">
        <v>0.1726608</v>
      </c>
      <c r="J42" s="48">
        <v>0.16193139999999998</v>
      </c>
      <c r="K42" s="48">
        <v>0.16939850000000004</v>
      </c>
      <c r="L42" s="48">
        <v>0.19849869999999997</v>
      </c>
      <c r="M42" s="48">
        <v>0.18017369999999999</v>
      </c>
      <c r="N42" s="48">
        <v>0.18465959999999998</v>
      </c>
      <c r="O42" s="48">
        <v>0.20556289999999999</v>
      </c>
      <c r="P42" s="48">
        <v>0.18780059999999998</v>
      </c>
      <c r="Q42" s="50">
        <f t="shared" si="2"/>
        <v>2.0907890000000005</v>
      </c>
      <c r="R42" s="432"/>
      <c r="S42" s="1047"/>
      <c r="T42" s="1976" t="s">
        <v>325</v>
      </c>
      <c r="U42" s="1977" t="s">
        <v>194</v>
      </c>
      <c r="V42" s="1978">
        <v>0.14615060000000002</v>
      </c>
      <c r="W42" s="1978">
        <v>0.16255749999999999</v>
      </c>
      <c r="X42" s="1978">
        <v>0.14778579999999999</v>
      </c>
      <c r="Y42" s="1978">
        <v>0.17360889999999995</v>
      </c>
      <c r="Z42" s="1978">
        <v>0.1726608</v>
      </c>
      <c r="AA42" s="1978">
        <v>0.16193139999999998</v>
      </c>
      <c r="AB42" s="1978">
        <v>0.16939850000000004</v>
      </c>
      <c r="AC42" s="1978">
        <v>0.19849869999999997</v>
      </c>
      <c r="AD42" s="1978">
        <v>0.18017369999999999</v>
      </c>
      <c r="AE42" s="1978">
        <v>0.18465959999999998</v>
      </c>
      <c r="AF42" s="1978">
        <v>0.20556289999999999</v>
      </c>
      <c r="AG42" s="1978">
        <v>0.18780059999999998</v>
      </c>
      <c r="AH42" s="1978">
        <v>2.0907889999999996</v>
      </c>
      <c r="AI42" s="1979">
        <f t="shared" si="1"/>
        <v>0</v>
      </c>
      <c r="AJ42" s="1975"/>
      <c r="AK42" s="1975"/>
    </row>
    <row r="43" spans="1:37" s="1" customFormat="1" ht="18.75" customHeight="1">
      <c r="A43" s="3"/>
      <c r="B43" s="1136"/>
      <c r="C43" s="1769"/>
      <c r="D43" s="1133" t="s">
        <v>43</v>
      </c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50">
        <f t="shared" si="2"/>
        <v>0</v>
      </c>
      <c r="R43" s="432"/>
      <c r="S43" s="1047"/>
      <c r="T43" s="1975"/>
      <c r="U43" s="1975"/>
      <c r="V43" s="1975"/>
      <c r="W43" s="1975"/>
      <c r="X43" s="1975"/>
      <c r="Y43" s="1975"/>
      <c r="Z43" s="1975"/>
      <c r="AA43" s="1975"/>
      <c r="AB43" s="1975"/>
      <c r="AC43" s="1975"/>
      <c r="AD43" s="1975"/>
      <c r="AE43" s="1975"/>
      <c r="AF43" s="1975"/>
      <c r="AG43" s="1975"/>
      <c r="AH43" s="1975"/>
      <c r="AI43" s="1979">
        <f t="shared" si="1"/>
        <v>0</v>
      </c>
      <c r="AJ43" s="1975"/>
      <c r="AK43" s="1975"/>
    </row>
    <row r="44" spans="1:37" s="1" customFormat="1" ht="18.75" customHeight="1">
      <c r="A44" s="3"/>
      <c r="B44" s="1137"/>
      <c r="C44" s="1770"/>
      <c r="D44" s="57" t="s">
        <v>48</v>
      </c>
      <c r="E44" s="287">
        <v>0.14615060000000002</v>
      </c>
      <c r="F44" s="287">
        <v>0.16255749999999999</v>
      </c>
      <c r="G44" s="287">
        <v>0.14778579999999999</v>
      </c>
      <c r="H44" s="287">
        <v>0.17360889999999995</v>
      </c>
      <c r="I44" s="287">
        <v>0.1726608</v>
      </c>
      <c r="J44" s="287">
        <v>0.16193139999999998</v>
      </c>
      <c r="K44" s="287">
        <v>0.16939850000000004</v>
      </c>
      <c r="L44" s="287">
        <v>0.19849869999999997</v>
      </c>
      <c r="M44" s="287">
        <v>0.18017369999999999</v>
      </c>
      <c r="N44" s="287">
        <v>0.18465959999999998</v>
      </c>
      <c r="O44" s="287">
        <v>0.20556289999999999</v>
      </c>
      <c r="P44" s="287">
        <v>0.18780059999999998</v>
      </c>
      <c r="Q44" s="52">
        <f t="shared" si="2"/>
        <v>2.0907890000000005</v>
      </c>
      <c r="R44" s="432"/>
      <c r="S44" s="1047"/>
      <c r="T44" s="1976"/>
      <c r="U44" s="1977" t="s">
        <v>48</v>
      </c>
      <c r="V44" s="1978">
        <v>0.14615060000000002</v>
      </c>
      <c r="W44" s="1978">
        <v>0.16255749999999999</v>
      </c>
      <c r="X44" s="1978">
        <v>0.14778579999999999</v>
      </c>
      <c r="Y44" s="1978">
        <v>0.17360889999999995</v>
      </c>
      <c r="Z44" s="1978">
        <v>0.1726608</v>
      </c>
      <c r="AA44" s="1978">
        <v>0.16193139999999998</v>
      </c>
      <c r="AB44" s="1978">
        <v>0.16939850000000004</v>
      </c>
      <c r="AC44" s="1978">
        <v>0.19849869999999997</v>
      </c>
      <c r="AD44" s="1978">
        <v>0.18017369999999999</v>
      </c>
      <c r="AE44" s="1978">
        <v>0.18465959999999998</v>
      </c>
      <c r="AF44" s="1978">
        <v>0.20556289999999999</v>
      </c>
      <c r="AG44" s="1978">
        <v>0.18780059999999998</v>
      </c>
      <c r="AH44" s="1978">
        <v>2.0907889999999996</v>
      </c>
      <c r="AI44" s="1979">
        <f t="shared" si="1"/>
        <v>0</v>
      </c>
      <c r="AJ44" s="1975"/>
      <c r="AK44" s="1975"/>
    </row>
    <row r="45" spans="1:37" s="1" customFormat="1" ht="18.75" customHeight="1">
      <c r="A45" s="3"/>
      <c r="B45" s="1139">
        <v>14</v>
      </c>
      <c r="C45" s="1768" t="s">
        <v>261</v>
      </c>
      <c r="D45" s="1134" t="s">
        <v>42</v>
      </c>
      <c r="E45" s="286">
        <v>0.29421709999999995</v>
      </c>
      <c r="F45" s="48">
        <v>0.27610720000000005</v>
      </c>
      <c r="G45" s="48">
        <v>0.30252950000000017</v>
      </c>
      <c r="H45" s="48">
        <v>0.31102460000000004</v>
      </c>
      <c r="I45" s="48">
        <v>0.31278610000000007</v>
      </c>
      <c r="J45" s="48">
        <v>0.30905120000000003</v>
      </c>
      <c r="K45" s="48">
        <v>0.31414779999999998</v>
      </c>
      <c r="L45" s="48">
        <v>0.33088479999999987</v>
      </c>
      <c r="M45" s="48">
        <v>0.31695319999999993</v>
      </c>
      <c r="N45" s="48">
        <v>0.3065852</v>
      </c>
      <c r="O45" s="48">
        <v>0.31014810000000009</v>
      </c>
      <c r="P45" s="48">
        <v>0.30104939999999986</v>
      </c>
      <c r="Q45" s="50">
        <f t="shared" si="2"/>
        <v>3.6854841999999999</v>
      </c>
      <c r="R45" s="432"/>
      <c r="S45" s="1047"/>
      <c r="T45" s="1976" t="s">
        <v>261</v>
      </c>
      <c r="U45" s="1977" t="s">
        <v>194</v>
      </c>
      <c r="V45" s="1978">
        <v>0.29421709999999995</v>
      </c>
      <c r="W45" s="1978">
        <v>0.27610720000000005</v>
      </c>
      <c r="X45" s="1978">
        <v>0.30252950000000017</v>
      </c>
      <c r="Y45" s="1978">
        <v>0.31102460000000004</v>
      </c>
      <c r="Z45" s="1978">
        <v>0.31278610000000007</v>
      </c>
      <c r="AA45" s="1978">
        <v>0.30905120000000003</v>
      </c>
      <c r="AB45" s="1978">
        <v>0.31414779999999998</v>
      </c>
      <c r="AC45" s="1978">
        <v>0.33088479999999987</v>
      </c>
      <c r="AD45" s="1978">
        <v>0.31695319999999993</v>
      </c>
      <c r="AE45" s="1978">
        <v>0.3065852</v>
      </c>
      <c r="AF45" s="1978">
        <v>0.31014810000000009</v>
      </c>
      <c r="AG45" s="1978">
        <v>0.30104939999999986</v>
      </c>
      <c r="AH45" s="1978">
        <v>3.6854842000000061</v>
      </c>
      <c r="AI45" s="1979">
        <f t="shared" si="1"/>
        <v>6.2172489379008766E-15</v>
      </c>
      <c r="AJ45" s="1975"/>
      <c r="AK45" s="1975"/>
    </row>
    <row r="46" spans="1:37" s="1" customFormat="1" ht="18.75" customHeight="1">
      <c r="A46" s="3"/>
      <c r="B46" s="1136"/>
      <c r="C46" s="1769"/>
      <c r="D46" s="1133" t="s">
        <v>43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50">
        <f t="shared" si="2"/>
        <v>0</v>
      </c>
      <c r="R46" s="432"/>
      <c r="S46" s="1047"/>
      <c r="T46" s="1975"/>
      <c r="U46" s="1975"/>
      <c r="V46" s="1975"/>
      <c r="W46" s="1975"/>
      <c r="X46" s="1975"/>
      <c r="Y46" s="1975"/>
      <c r="Z46" s="1975"/>
      <c r="AA46" s="1975"/>
      <c r="AB46" s="1975"/>
      <c r="AC46" s="1975"/>
      <c r="AD46" s="1975"/>
      <c r="AE46" s="1975"/>
      <c r="AF46" s="1975"/>
      <c r="AG46" s="1975"/>
      <c r="AH46" s="1975"/>
      <c r="AI46" s="1979">
        <f t="shared" si="1"/>
        <v>0</v>
      </c>
      <c r="AJ46" s="1975"/>
      <c r="AK46" s="1975"/>
    </row>
    <row r="47" spans="1:37" s="1" customFormat="1" ht="18.75" customHeight="1">
      <c r="A47" s="3"/>
      <c r="B47" s="1137"/>
      <c r="C47" s="1770"/>
      <c r="D47" s="57" t="s">
        <v>48</v>
      </c>
      <c r="E47" s="287">
        <v>0.29421709999999995</v>
      </c>
      <c r="F47" s="287">
        <v>0.27610720000000005</v>
      </c>
      <c r="G47" s="287">
        <v>0.30252950000000017</v>
      </c>
      <c r="H47" s="287">
        <v>0.31102460000000004</v>
      </c>
      <c r="I47" s="287">
        <v>0.31278610000000007</v>
      </c>
      <c r="J47" s="287">
        <v>0.30905120000000003</v>
      </c>
      <c r="K47" s="287">
        <v>0.31414779999999998</v>
      </c>
      <c r="L47" s="287">
        <v>0.33088479999999987</v>
      </c>
      <c r="M47" s="287">
        <v>0.31695319999999993</v>
      </c>
      <c r="N47" s="287">
        <v>0.3065852</v>
      </c>
      <c r="O47" s="287">
        <v>0.31014810000000009</v>
      </c>
      <c r="P47" s="287">
        <v>0.30104939999999986</v>
      </c>
      <c r="Q47" s="52">
        <f t="shared" si="2"/>
        <v>3.6854841999999999</v>
      </c>
      <c r="R47" s="432"/>
      <c r="S47" s="1047"/>
      <c r="T47" s="1976"/>
      <c r="U47" s="1977" t="s">
        <v>48</v>
      </c>
      <c r="V47" s="1978">
        <v>0.29421709999999995</v>
      </c>
      <c r="W47" s="1978">
        <v>0.27610720000000005</v>
      </c>
      <c r="X47" s="1978">
        <v>0.30252950000000017</v>
      </c>
      <c r="Y47" s="1978">
        <v>0.31102460000000004</v>
      </c>
      <c r="Z47" s="1978">
        <v>0.31278610000000007</v>
      </c>
      <c r="AA47" s="1978">
        <v>0.30905120000000003</v>
      </c>
      <c r="AB47" s="1978">
        <v>0.31414779999999998</v>
      </c>
      <c r="AC47" s="1978">
        <v>0.33088479999999987</v>
      </c>
      <c r="AD47" s="1978">
        <v>0.31695319999999993</v>
      </c>
      <c r="AE47" s="1978">
        <v>0.3065852</v>
      </c>
      <c r="AF47" s="1978">
        <v>0.31014810000000009</v>
      </c>
      <c r="AG47" s="1978">
        <v>0.30104939999999986</v>
      </c>
      <c r="AH47" s="1978">
        <v>3.6854842000000061</v>
      </c>
      <c r="AI47" s="1979">
        <f t="shared" si="1"/>
        <v>6.2172489379008766E-15</v>
      </c>
      <c r="AJ47" s="1975"/>
      <c r="AK47" s="1975"/>
    </row>
    <row r="48" spans="1:37" s="1" customFormat="1" ht="18.75" customHeight="1">
      <c r="A48" s="3"/>
      <c r="B48" s="1139">
        <v>15</v>
      </c>
      <c r="C48" s="1768" t="s">
        <v>22</v>
      </c>
      <c r="D48" s="1134" t="s">
        <v>42</v>
      </c>
      <c r="E48" s="286">
        <v>1.2806701099999993</v>
      </c>
      <c r="F48" s="48">
        <v>1.1314948999999999</v>
      </c>
      <c r="G48" s="48">
        <v>1.2356354499999997</v>
      </c>
      <c r="H48" s="48">
        <v>1.2315838300000002</v>
      </c>
      <c r="I48" s="48">
        <v>1.2368854399999996</v>
      </c>
      <c r="J48" s="48">
        <v>1.2746496200000008</v>
      </c>
      <c r="K48" s="48">
        <v>1.293769440000001</v>
      </c>
      <c r="L48" s="48">
        <v>1.3613753599999996</v>
      </c>
      <c r="M48" s="48">
        <v>1.3210742400000004</v>
      </c>
      <c r="N48" s="48">
        <v>1.2620270000000005</v>
      </c>
      <c r="O48" s="48">
        <v>1.3070611299999999</v>
      </c>
      <c r="P48" s="48">
        <v>1.2577745500000002</v>
      </c>
      <c r="Q48" s="50">
        <f t="shared" si="2"/>
        <v>15.194001070000001</v>
      </c>
      <c r="R48" s="432"/>
      <c r="S48" s="1047"/>
      <c r="T48" s="1976" t="s">
        <v>22</v>
      </c>
      <c r="U48" s="1977" t="s">
        <v>194</v>
      </c>
      <c r="V48" s="1978">
        <v>1.2806701099999993</v>
      </c>
      <c r="W48" s="1978">
        <v>1.1314948999999999</v>
      </c>
      <c r="X48" s="1978">
        <v>1.2356354499999997</v>
      </c>
      <c r="Y48" s="1978">
        <v>1.2315838300000002</v>
      </c>
      <c r="Z48" s="1978">
        <v>1.2368854399999996</v>
      </c>
      <c r="AA48" s="1978">
        <v>1.2746496200000008</v>
      </c>
      <c r="AB48" s="1978">
        <v>1.293769440000001</v>
      </c>
      <c r="AC48" s="1978">
        <v>1.3613753599999996</v>
      </c>
      <c r="AD48" s="1978">
        <v>1.3210742400000004</v>
      </c>
      <c r="AE48" s="1978">
        <v>1.2620270000000005</v>
      </c>
      <c r="AF48" s="1978">
        <v>1.3070611299999999</v>
      </c>
      <c r="AG48" s="1978">
        <v>1.2577745500000002</v>
      </c>
      <c r="AH48" s="1978">
        <v>15.194001070000036</v>
      </c>
      <c r="AI48" s="1979">
        <f t="shared" si="1"/>
        <v>3.5527136788005009E-14</v>
      </c>
      <c r="AJ48" s="1975"/>
      <c r="AK48" s="1975"/>
    </row>
    <row r="49" spans="1:37" s="1" customFormat="1" ht="18.75" customHeight="1">
      <c r="A49" s="3"/>
      <c r="B49" s="1136"/>
      <c r="C49" s="1769"/>
      <c r="D49" s="1133" t="s">
        <v>43</v>
      </c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50">
        <f t="shared" si="2"/>
        <v>0</v>
      </c>
      <c r="R49" s="432"/>
      <c r="S49" s="1047"/>
      <c r="T49" s="1975"/>
      <c r="U49" s="1975"/>
      <c r="V49" s="1975"/>
      <c r="W49" s="1975"/>
      <c r="X49" s="1975"/>
      <c r="Y49" s="1975"/>
      <c r="Z49" s="1975"/>
      <c r="AA49" s="1975"/>
      <c r="AB49" s="1975"/>
      <c r="AC49" s="1975"/>
      <c r="AD49" s="1975"/>
      <c r="AE49" s="1975"/>
      <c r="AF49" s="1975"/>
      <c r="AG49" s="1975"/>
      <c r="AH49" s="1975"/>
      <c r="AI49" s="1979">
        <f t="shared" si="1"/>
        <v>0</v>
      </c>
      <c r="AJ49" s="1975"/>
      <c r="AK49" s="1975"/>
    </row>
    <row r="50" spans="1:37" s="1" customFormat="1" ht="18.75" customHeight="1">
      <c r="A50" s="3"/>
      <c r="B50" s="1137"/>
      <c r="C50" s="1770"/>
      <c r="D50" s="57" t="s">
        <v>48</v>
      </c>
      <c r="E50" s="287">
        <v>1.2806701099999993</v>
      </c>
      <c r="F50" s="287">
        <v>1.1314948999999999</v>
      </c>
      <c r="G50" s="287">
        <v>1.2356354499999997</v>
      </c>
      <c r="H50" s="287">
        <v>1.2315838300000002</v>
      </c>
      <c r="I50" s="287">
        <v>1.2368854399999996</v>
      </c>
      <c r="J50" s="287">
        <v>1.2746496200000008</v>
      </c>
      <c r="K50" s="287">
        <v>1.293769440000001</v>
      </c>
      <c r="L50" s="287">
        <v>1.3613753599999996</v>
      </c>
      <c r="M50" s="287">
        <v>1.3210742400000004</v>
      </c>
      <c r="N50" s="287">
        <v>1.2620270000000005</v>
      </c>
      <c r="O50" s="287">
        <v>1.3070611299999999</v>
      </c>
      <c r="P50" s="287">
        <v>1.2577745500000002</v>
      </c>
      <c r="Q50" s="52">
        <f t="shared" si="2"/>
        <v>15.194001070000001</v>
      </c>
      <c r="R50" s="432"/>
      <c r="S50" s="1047"/>
      <c r="T50" s="1976"/>
      <c r="U50" s="1977" t="s">
        <v>48</v>
      </c>
      <c r="V50" s="1978">
        <v>1.2806701099999993</v>
      </c>
      <c r="W50" s="1978">
        <v>1.1314948999999999</v>
      </c>
      <c r="X50" s="1978">
        <v>1.2356354499999997</v>
      </c>
      <c r="Y50" s="1978">
        <v>1.2315838300000002</v>
      </c>
      <c r="Z50" s="1978">
        <v>1.2368854399999996</v>
      </c>
      <c r="AA50" s="1978">
        <v>1.2746496200000008</v>
      </c>
      <c r="AB50" s="1978">
        <v>1.293769440000001</v>
      </c>
      <c r="AC50" s="1978">
        <v>1.3613753599999996</v>
      </c>
      <c r="AD50" s="1978">
        <v>1.3210742400000004</v>
      </c>
      <c r="AE50" s="1978">
        <v>1.2620270000000005</v>
      </c>
      <c r="AF50" s="1978">
        <v>1.3070611299999999</v>
      </c>
      <c r="AG50" s="1978">
        <v>1.2577745500000002</v>
      </c>
      <c r="AH50" s="1978">
        <v>15.194001070000036</v>
      </c>
      <c r="AI50" s="1979">
        <f t="shared" si="1"/>
        <v>3.5527136788005009E-14</v>
      </c>
      <c r="AJ50" s="1975"/>
      <c r="AK50" s="1975"/>
    </row>
    <row r="51" spans="1:37" s="1" customFormat="1" ht="18.75" customHeight="1">
      <c r="A51" s="3"/>
      <c r="B51" s="1139">
        <v>16</v>
      </c>
      <c r="C51" s="1768" t="s">
        <v>24</v>
      </c>
      <c r="D51" s="1134" t="s">
        <v>42</v>
      </c>
      <c r="E51" s="286">
        <v>2.5628662000000038</v>
      </c>
      <c r="F51" s="48">
        <v>2.4115309000000007</v>
      </c>
      <c r="G51" s="48">
        <v>2.1596426000000015</v>
      </c>
      <c r="H51" s="48">
        <v>2.4389557999999982</v>
      </c>
      <c r="I51" s="48">
        <v>2.3050913000000035</v>
      </c>
      <c r="J51" s="48">
        <v>2.3842346000000001</v>
      </c>
      <c r="K51" s="48">
        <v>2.3457977000000021</v>
      </c>
      <c r="L51" s="48">
        <v>2.5286690000000003</v>
      </c>
      <c r="M51" s="48">
        <v>2.5294709000000024</v>
      </c>
      <c r="N51" s="48">
        <v>2.3448546999999982</v>
      </c>
      <c r="O51" s="48">
        <v>2.4206593999999995</v>
      </c>
      <c r="P51" s="48">
        <v>2.3782088999999966</v>
      </c>
      <c r="Q51" s="50">
        <f t="shared" si="2"/>
        <v>28.809982000000009</v>
      </c>
      <c r="R51" s="432"/>
      <c r="S51" s="1047"/>
      <c r="T51" s="1976" t="s">
        <v>24</v>
      </c>
      <c r="U51" s="1977" t="s">
        <v>194</v>
      </c>
      <c r="V51" s="1978">
        <v>2.5628662000000038</v>
      </c>
      <c r="W51" s="1978">
        <v>2.4115309000000007</v>
      </c>
      <c r="X51" s="1978">
        <v>2.1596426000000015</v>
      </c>
      <c r="Y51" s="1978">
        <v>2.4389557999999982</v>
      </c>
      <c r="Z51" s="1978">
        <v>2.3050913000000035</v>
      </c>
      <c r="AA51" s="1978">
        <v>2.3842346000000001</v>
      </c>
      <c r="AB51" s="1978">
        <v>2.3457977000000021</v>
      </c>
      <c r="AC51" s="1978">
        <v>2.5286690000000003</v>
      </c>
      <c r="AD51" s="1978">
        <v>2.5294709000000024</v>
      </c>
      <c r="AE51" s="1978">
        <v>2.3448546999999982</v>
      </c>
      <c r="AF51" s="1978">
        <v>2.4206593999999995</v>
      </c>
      <c r="AG51" s="1978">
        <v>2.3782088999999966</v>
      </c>
      <c r="AH51" s="1978">
        <v>28.809981999999867</v>
      </c>
      <c r="AI51" s="1979">
        <f t="shared" si="1"/>
        <v>-1.4210854715202004E-13</v>
      </c>
      <c r="AJ51" s="1975"/>
      <c r="AK51" s="1975"/>
    </row>
    <row r="52" spans="1:37" s="1" customFormat="1" ht="18.75" customHeight="1">
      <c r="A52" s="3"/>
      <c r="B52" s="1136"/>
      <c r="C52" s="1769"/>
      <c r="D52" s="1133" t="s">
        <v>43</v>
      </c>
      <c r="E52" s="286"/>
      <c r="F52" s="286"/>
      <c r="G52" s="286">
        <v>0.23880199999999999</v>
      </c>
      <c r="H52" s="286">
        <v>0.24601149999999999</v>
      </c>
      <c r="I52" s="286">
        <v>0.23913770000000001</v>
      </c>
      <c r="J52" s="286">
        <v>0.22129499999999999</v>
      </c>
      <c r="K52" s="286">
        <v>0.24368999999999999</v>
      </c>
      <c r="L52" s="286">
        <v>0.24967200000000001</v>
      </c>
      <c r="M52" s="286">
        <v>0.23852499999999999</v>
      </c>
      <c r="N52" s="286">
        <v>0.33339700000000005</v>
      </c>
      <c r="O52" s="286">
        <v>0.33076499999999998</v>
      </c>
      <c r="P52" s="286">
        <v>0.34779840000000001</v>
      </c>
      <c r="Q52" s="50">
        <f t="shared" si="2"/>
        <v>2.6890936000000001</v>
      </c>
      <c r="R52" s="432"/>
      <c r="S52" s="1047"/>
      <c r="T52" s="1976"/>
      <c r="U52" s="1977" t="s">
        <v>193</v>
      </c>
      <c r="V52" s="1981"/>
      <c r="W52" s="1981"/>
      <c r="X52" s="1978">
        <v>0.23880199999999999</v>
      </c>
      <c r="Y52" s="1978">
        <v>0.24601149999999999</v>
      </c>
      <c r="Z52" s="1978">
        <v>0.23913770000000001</v>
      </c>
      <c r="AA52" s="1978">
        <v>0.22129499999999999</v>
      </c>
      <c r="AB52" s="1978">
        <v>0.24368999999999999</v>
      </c>
      <c r="AC52" s="1978">
        <v>0.24967200000000001</v>
      </c>
      <c r="AD52" s="1978">
        <v>0.23852499999999999</v>
      </c>
      <c r="AE52" s="1978">
        <v>0.33339700000000005</v>
      </c>
      <c r="AF52" s="1978">
        <v>0.33076499999999998</v>
      </c>
      <c r="AG52" s="1978">
        <v>0.34779840000000001</v>
      </c>
      <c r="AH52" s="1978">
        <v>2.6890936000000001</v>
      </c>
      <c r="AI52" s="1979">
        <f t="shared" si="1"/>
        <v>0</v>
      </c>
      <c r="AJ52" s="1975"/>
      <c r="AK52" s="1975"/>
    </row>
    <row r="53" spans="1:37" s="1" customFormat="1" ht="18.75" customHeight="1">
      <c r="A53" s="3"/>
      <c r="B53" s="1137"/>
      <c r="C53" s="1770"/>
      <c r="D53" s="57" t="s">
        <v>48</v>
      </c>
      <c r="E53" s="287">
        <v>2.5628662000000038</v>
      </c>
      <c r="F53" s="287">
        <v>2.4115309000000007</v>
      </c>
      <c r="G53" s="287">
        <v>2.3984446000000004</v>
      </c>
      <c r="H53" s="287">
        <v>2.6849673000000029</v>
      </c>
      <c r="I53" s="287">
        <v>2.5442290000000027</v>
      </c>
      <c r="J53" s="287">
        <v>2.6055295999999992</v>
      </c>
      <c r="K53" s="287">
        <v>2.5894877000000007</v>
      </c>
      <c r="L53" s="287">
        <v>2.7783410000000006</v>
      </c>
      <c r="M53" s="287">
        <v>2.7679959000000003</v>
      </c>
      <c r="N53" s="287">
        <v>2.678251699999997</v>
      </c>
      <c r="O53" s="287">
        <v>2.7514243999999999</v>
      </c>
      <c r="P53" s="287">
        <v>2.7260073000000018</v>
      </c>
      <c r="Q53" s="52">
        <f t="shared" si="2"/>
        <v>31.499075600000012</v>
      </c>
      <c r="R53" s="432"/>
      <c r="S53" s="1047"/>
      <c r="T53" s="1976"/>
      <c r="U53" s="1977" t="s">
        <v>48</v>
      </c>
      <c r="V53" s="1978">
        <v>2.5628662000000038</v>
      </c>
      <c r="W53" s="1978">
        <v>2.4115309000000007</v>
      </c>
      <c r="X53" s="1978">
        <v>2.3984446000000004</v>
      </c>
      <c r="Y53" s="1978">
        <v>2.6849673000000029</v>
      </c>
      <c r="Z53" s="1978">
        <v>2.5442290000000027</v>
      </c>
      <c r="AA53" s="1978">
        <v>2.6055295999999992</v>
      </c>
      <c r="AB53" s="1978">
        <v>2.5894877000000007</v>
      </c>
      <c r="AC53" s="1978">
        <v>2.7783410000000006</v>
      </c>
      <c r="AD53" s="1978">
        <v>2.7679959000000003</v>
      </c>
      <c r="AE53" s="1978">
        <v>2.678251699999997</v>
      </c>
      <c r="AF53" s="1978">
        <v>2.7514243999999999</v>
      </c>
      <c r="AG53" s="1978">
        <v>2.7260073000000018</v>
      </c>
      <c r="AH53" s="1978">
        <v>31.49907560000004</v>
      </c>
      <c r="AI53" s="1979">
        <f t="shared" si="1"/>
        <v>2.8421709430404007E-14</v>
      </c>
      <c r="AJ53" s="1975"/>
      <c r="AK53" s="1975"/>
    </row>
    <row r="54" spans="1:37" s="1" customFormat="1" ht="18.75" customHeight="1">
      <c r="A54" s="3"/>
      <c r="B54" s="1139">
        <v>17</v>
      </c>
      <c r="C54" s="1768" t="s">
        <v>26</v>
      </c>
      <c r="D54" s="1134" t="s">
        <v>42</v>
      </c>
      <c r="E54" s="286">
        <v>1.5024927999999995</v>
      </c>
      <c r="F54" s="48">
        <v>1.6187195999999997</v>
      </c>
      <c r="G54" s="48">
        <v>1.3857757000000004</v>
      </c>
      <c r="H54" s="48">
        <v>1.4745076000000001</v>
      </c>
      <c r="I54" s="48">
        <v>1.4253909999999992</v>
      </c>
      <c r="J54" s="48">
        <v>1.5081833999999987</v>
      </c>
      <c r="K54" s="48">
        <v>1.4868385000000011</v>
      </c>
      <c r="L54" s="48">
        <v>1.5291097000000009</v>
      </c>
      <c r="M54" s="48">
        <v>1.5031983999999989</v>
      </c>
      <c r="N54" s="48">
        <v>1.5826224</v>
      </c>
      <c r="O54" s="48">
        <v>1.6169948000000001</v>
      </c>
      <c r="P54" s="48">
        <v>1.561275</v>
      </c>
      <c r="Q54" s="50">
        <f t="shared" si="2"/>
        <v>18.195108899999997</v>
      </c>
      <c r="R54" s="432"/>
      <c r="S54" s="1047"/>
      <c r="T54" s="1976" t="s">
        <v>26</v>
      </c>
      <c r="U54" s="1977" t="s">
        <v>194</v>
      </c>
      <c r="V54" s="1978">
        <v>1.5024927999999995</v>
      </c>
      <c r="W54" s="1978">
        <v>1.6187195999999997</v>
      </c>
      <c r="X54" s="1978">
        <v>1.3857757000000004</v>
      </c>
      <c r="Y54" s="1978">
        <v>1.4745076000000001</v>
      </c>
      <c r="Z54" s="1978">
        <v>1.4253909999999992</v>
      </c>
      <c r="AA54" s="1978">
        <v>1.5081833999999987</v>
      </c>
      <c r="AB54" s="1978">
        <v>1.4868385000000011</v>
      </c>
      <c r="AC54" s="1978">
        <v>1.5291097000000009</v>
      </c>
      <c r="AD54" s="1978">
        <v>1.5031983999999989</v>
      </c>
      <c r="AE54" s="1978">
        <v>1.5826224</v>
      </c>
      <c r="AF54" s="1978">
        <v>1.6169948000000001</v>
      </c>
      <c r="AG54" s="1978">
        <v>1.561275</v>
      </c>
      <c r="AH54" s="1978">
        <v>18.195108899999987</v>
      </c>
      <c r="AI54" s="1979">
        <f t="shared" si="1"/>
        <v>0</v>
      </c>
      <c r="AJ54" s="1975"/>
      <c r="AK54" s="1975"/>
    </row>
    <row r="55" spans="1:37" s="1" customFormat="1" ht="18.75" customHeight="1">
      <c r="A55" s="3"/>
      <c r="B55" s="1136"/>
      <c r="C55" s="1769"/>
      <c r="D55" s="1133" t="s">
        <v>43</v>
      </c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50">
        <f t="shared" si="2"/>
        <v>0</v>
      </c>
      <c r="R55" s="432"/>
      <c r="S55" s="1047"/>
      <c r="T55" s="1975"/>
      <c r="U55" s="1975"/>
      <c r="V55" s="1975"/>
      <c r="W55" s="1975"/>
      <c r="X55" s="1975"/>
      <c r="Y55" s="1975"/>
      <c r="Z55" s="1975"/>
      <c r="AA55" s="1975"/>
      <c r="AB55" s="1975"/>
      <c r="AC55" s="1975"/>
      <c r="AD55" s="1975"/>
      <c r="AE55" s="1975"/>
      <c r="AF55" s="1975"/>
      <c r="AG55" s="1975"/>
      <c r="AH55" s="1975"/>
      <c r="AI55" s="1979">
        <f t="shared" si="1"/>
        <v>0</v>
      </c>
      <c r="AJ55" s="1975"/>
      <c r="AK55" s="1975"/>
    </row>
    <row r="56" spans="1:37" s="1" customFormat="1" ht="18.75" customHeight="1">
      <c r="A56" s="3"/>
      <c r="B56" s="1137"/>
      <c r="C56" s="1770"/>
      <c r="D56" s="57" t="s">
        <v>48</v>
      </c>
      <c r="E56" s="287">
        <v>1.5024927999999995</v>
      </c>
      <c r="F56" s="287">
        <v>1.6187195999999997</v>
      </c>
      <c r="G56" s="287">
        <v>1.3857757000000004</v>
      </c>
      <c r="H56" s="287">
        <v>1.4745076000000001</v>
      </c>
      <c r="I56" s="287">
        <v>1.4253909999999992</v>
      </c>
      <c r="J56" s="287">
        <v>1.5081833999999987</v>
      </c>
      <c r="K56" s="287">
        <v>1.4868385000000011</v>
      </c>
      <c r="L56" s="287">
        <v>1.5291097000000009</v>
      </c>
      <c r="M56" s="287">
        <v>1.5031983999999989</v>
      </c>
      <c r="N56" s="287">
        <v>1.5826224</v>
      </c>
      <c r="O56" s="287">
        <v>1.6169948000000001</v>
      </c>
      <c r="P56" s="287">
        <v>1.561275</v>
      </c>
      <c r="Q56" s="52">
        <f t="shared" si="2"/>
        <v>18.195108899999997</v>
      </c>
      <c r="R56" s="432"/>
      <c r="S56" s="1047"/>
      <c r="T56" s="1976"/>
      <c r="U56" s="1977" t="s">
        <v>48</v>
      </c>
      <c r="V56" s="1978">
        <v>1.5024927999999995</v>
      </c>
      <c r="W56" s="1978">
        <v>1.6187195999999997</v>
      </c>
      <c r="X56" s="1978">
        <v>1.3857757000000004</v>
      </c>
      <c r="Y56" s="1978">
        <v>1.4745076000000001</v>
      </c>
      <c r="Z56" s="1978">
        <v>1.4253909999999992</v>
      </c>
      <c r="AA56" s="1978">
        <v>1.5081833999999987</v>
      </c>
      <c r="AB56" s="1978">
        <v>1.4868385000000011</v>
      </c>
      <c r="AC56" s="1978">
        <v>1.5291097000000009</v>
      </c>
      <c r="AD56" s="1978">
        <v>1.5031983999999989</v>
      </c>
      <c r="AE56" s="1978">
        <v>1.5826224</v>
      </c>
      <c r="AF56" s="1978">
        <v>1.6169948000000001</v>
      </c>
      <c r="AG56" s="1978">
        <v>1.561275</v>
      </c>
      <c r="AH56" s="1978">
        <v>18.195108899999987</v>
      </c>
      <c r="AI56" s="1979">
        <f t="shared" si="1"/>
        <v>0</v>
      </c>
      <c r="AJ56" s="1975"/>
      <c r="AK56" s="1975"/>
    </row>
    <row r="57" spans="1:37" s="1" customFormat="1" ht="18.75" customHeight="1">
      <c r="A57" s="3"/>
      <c r="B57" s="1139">
        <v>18</v>
      </c>
      <c r="C57" s="1141" t="s">
        <v>235</v>
      </c>
      <c r="D57" s="1134" t="s">
        <v>42</v>
      </c>
      <c r="E57" s="286">
        <v>425.29863549999982</v>
      </c>
      <c r="F57" s="48">
        <v>417.20776669999651</v>
      </c>
      <c r="G57" s="48">
        <v>424.78516989999827</v>
      </c>
      <c r="H57" s="48">
        <v>432.75064919999943</v>
      </c>
      <c r="I57" s="48">
        <v>406.37255999999979</v>
      </c>
      <c r="J57" s="48">
        <v>396.8586804000002</v>
      </c>
      <c r="K57" s="48">
        <v>399.82476340000017</v>
      </c>
      <c r="L57" s="48">
        <v>393.10302260000026</v>
      </c>
      <c r="M57" s="48">
        <v>416.83449290000027</v>
      </c>
      <c r="N57" s="48">
        <v>413.31943709999871</v>
      </c>
      <c r="O57" s="48">
        <v>406.46071739999928</v>
      </c>
      <c r="P57" s="48">
        <v>416.13549700000056</v>
      </c>
      <c r="Q57" s="50">
        <f t="shared" si="2"/>
        <v>4948.9513920999934</v>
      </c>
      <c r="R57" s="432"/>
      <c r="S57" s="1047"/>
      <c r="T57" s="1976" t="s">
        <v>235</v>
      </c>
      <c r="U57" s="1977" t="s">
        <v>194</v>
      </c>
      <c r="V57" s="1978">
        <v>425.29863549999982</v>
      </c>
      <c r="W57" s="1978">
        <v>417.20776669999651</v>
      </c>
      <c r="X57" s="1978">
        <v>424.78516989999827</v>
      </c>
      <c r="Y57" s="1978">
        <v>432.75064919999943</v>
      </c>
      <c r="Z57" s="1978">
        <v>406.37255999999979</v>
      </c>
      <c r="AA57" s="1978">
        <v>396.8586804000002</v>
      </c>
      <c r="AB57" s="1978">
        <v>399.82476340000017</v>
      </c>
      <c r="AC57" s="1978">
        <v>393.10302260000026</v>
      </c>
      <c r="AD57" s="1978">
        <v>416.83449290000027</v>
      </c>
      <c r="AE57" s="1978">
        <v>413.31943709999871</v>
      </c>
      <c r="AF57" s="1978">
        <v>406.46071739999928</v>
      </c>
      <c r="AG57" s="1978">
        <v>416.13549700000056</v>
      </c>
      <c r="AH57" s="1978">
        <v>4948.9513920999825</v>
      </c>
      <c r="AI57" s="1979">
        <f t="shared" si="1"/>
        <v>-1.0913936421275139E-11</v>
      </c>
      <c r="AJ57" s="1975"/>
      <c r="AK57" s="1975"/>
    </row>
    <row r="58" spans="1:37" s="1" customFormat="1" ht="18.75" customHeight="1">
      <c r="A58" s="3"/>
      <c r="B58" s="1136"/>
      <c r="C58" s="1142"/>
      <c r="D58" s="1133" t="s">
        <v>43</v>
      </c>
      <c r="E58" s="286">
        <v>169.27294279999995</v>
      </c>
      <c r="F58" s="48">
        <v>161.1845514</v>
      </c>
      <c r="G58" s="48">
        <v>175.75543989999997</v>
      </c>
      <c r="H58" s="48">
        <v>157.38402059999993</v>
      </c>
      <c r="I58" s="48">
        <v>172.74629139999996</v>
      </c>
      <c r="J58" s="48">
        <v>164.52611920000004</v>
      </c>
      <c r="K58" s="48">
        <v>164.03109359999993</v>
      </c>
      <c r="L58" s="48">
        <v>166.64053910000004</v>
      </c>
      <c r="M58" s="48">
        <v>164.57556139999988</v>
      </c>
      <c r="N58" s="48">
        <v>166.02143109999986</v>
      </c>
      <c r="O58" s="48">
        <v>172.38646879999999</v>
      </c>
      <c r="P58" s="49">
        <v>176.02476379999993</v>
      </c>
      <c r="Q58" s="50">
        <f t="shared" si="2"/>
        <v>2010.5492230999992</v>
      </c>
      <c r="R58" s="432"/>
      <c r="S58" s="1047"/>
      <c r="T58" s="1976"/>
      <c r="U58" s="1977" t="s">
        <v>193</v>
      </c>
      <c r="V58" s="1978">
        <v>169.27294279999995</v>
      </c>
      <c r="W58" s="1978">
        <v>161.1845514</v>
      </c>
      <c r="X58" s="1978">
        <v>175.75543989999997</v>
      </c>
      <c r="Y58" s="1978">
        <v>157.38402059999993</v>
      </c>
      <c r="Z58" s="1978">
        <v>172.74629139999996</v>
      </c>
      <c r="AA58" s="1978">
        <v>164.52611920000004</v>
      </c>
      <c r="AB58" s="1978">
        <v>164.03109359999993</v>
      </c>
      <c r="AC58" s="1978">
        <v>166.64053910000004</v>
      </c>
      <c r="AD58" s="1978">
        <v>164.57556139999988</v>
      </c>
      <c r="AE58" s="1978">
        <v>166.02143109999986</v>
      </c>
      <c r="AF58" s="1978">
        <v>172.38646879999999</v>
      </c>
      <c r="AG58" s="1978">
        <v>176.02476379999993</v>
      </c>
      <c r="AH58" s="1978">
        <v>2010.5492231000044</v>
      </c>
      <c r="AI58" s="1979">
        <f t="shared" si="1"/>
        <v>5.2295945351943374E-12</v>
      </c>
      <c r="AJ58" s="1975"/>
      <c r="AK58" s="1975"/>
    </row>
    <row r="59" spans="1:37" s="1" customFormat="1" ht="18.75" customHeight="1">
      <c r="A59" s="3"/>
      <c r="B59" s="1137"/>
      <c r="C59" s="1138"/>
      <c r="D59" s="57" t="s">
        <v>48</v>
      </c>
      <c r="E59" s="287">
        <v>594.57157829999994</v>
      </c>
      <c r="F59" s="287">
        <v>578.39231810000138</v>
      </c>
      <c r="G59" s="287">
        <v>600.54060979999929</v>
      </c>
      <c r="H59" s="287">
        <v>590.13466979999941</v>
      </c>
      <c r="I59" s="287">
        <v>579.11885140000015</v>
      </c>
      <c r="J59" s="287">
        <v>561.38479959999961</v>
      </c>
      <c r="K59" s="287">
        <v>563.85585700000013</v>
      </c>
      <c r="L59" s="287">
        <v>559.74356169999874</v>
      </c>
      <c r="M59" s="287">
        <v>581.4100542999978</v>
      </c>
      <c r="N59" s="287">
        <v>579.34086819999948</v>
      </c>
      <c r="O59" s="287">
        <v>578.84718619999978</v>
      </c>
      <c r="P59" s="287">
        <v>592.16026079999881</v>
      </c>
      <c r="Q59" s="52">
        <f t="shared" si="2"/>
        <v>6959.5006151999933</v>
      </c>
      <c r="R59" s="432"/>
      <c r="S59" s="1047"/>
      <c r="T59" s="1976"/>
      <c r="U59" s="1977" t="s">
        <v>48</v>
      </c>
      <c r="V59" s="1978">
        <v>594.57157829999994</v>
      </c>
      <c r="W59" s="1978">
        <v>578.39231810000138</v>
      </c>
      <c r="X59" s="1978">
        <v>600.54060979999929</v>
      </c>
      <c r="Y59" s="1978">
        <v>590.13466979999941</v>
      </c>
      <c r="Z59" s="1978">
        <v>579.11885140000015</v>
      </c>
      <c r="AA59" s="1978">
        <v>561.38479959999961</v>
      </c>
      <c r="AB59" s="1978">
        <v>563.85585700000013</v>
      </c>
      <c r="AC59" s="1978">
        <v>559.74356169999874</v>
      </c>
      <c r="AD59" s="1978">
        <v>581.4100542999978</v>
      </c>
      <c r="AE59" s="1978">
        <v>579.34086819999948</v>
      </c>
      <c r="AF59" s="1978">
        <v>578.84718619999978</v>
      </c>
      <c r="AG59" s="1978">
        <v>592.16026079999881</v>
      </c>
      <c r="AH59" s="1978">
        <v>6959.5006152000424</v>
      </c>
      <c r="AI59" s="1979">
        <f t="shared" si="1"/>
        <v>4.9112713895738125E-11</v>
      </c>
      <c r="AJ59" s="1975"/>
      <c r="AK59" s="1975"/>
    </row>
    <row r="60" spans="1:37" s="1" customFormat="1" ht="18.75" customHeight="1">
      <c r="A60" s="3"/>
      <c r="B60" s="1139">
        <v>19</v>
      </c>
      <c r="C60" s="8" t="s">
        <v>262</v>
      </c>
      <c r="D60" s="1134" t="s">
        <v>42</v>
      </c>
      <c r="E60" s="286">
        <v>124.72646669999962</v>
      </c>
      <c r="F60" s="48">
        <v>113.70401629999917</v>
      </c>
      <c r="G60" s="48">
        <v>126.6526681000007</v>
      </c>
      <c r="H60" s="48">
        <v>119.75355999999933</v>
      </c>
      <c r="I60" s="48">
        <v>122.00007000000021</v>
      </c>
      <c r="J60" s="48">
        <v>117.4836408999999</v>
      </c>
      <c r="K60" s="48">
        <v>120.18994600000018</v>
      </c>
      <c r="L60" s="48">
        <v>120.89006599999996</v>
      </c>
      <c r="M60" s="48">
        <v>118.91357600000015</v>
      </c>
      <c r="N60" s="48">
        <v>122.80060569999952</v>
      </c>
      <c r="O60" s="48">
        <v>121.54981709999875</v>
      </c>
      <c r="P60" s="48">
        <v>128.3772534</v>
      </c>
      <c r="Q60" s="50">
        <f t="shared" si="2"/>
        <v>1457.0416861999975</v>
      </c>
      <c r="R60" s="432"/>
      <c r="S60" s="1047"/>
      <c r="T60" s="1976" t="s">
        <v>262</v>
      </c>
      <c r="U60" s="1977" t="s">
        <v>194</v>
      </c>
      <c r="V60" s="1978">
        <v>124.72646669999962</v>
      </c>
      <c r="W60" s="1978">
        <v>113.70401629999917</v>
      </c>
      <c r="X60" s="1978">
        <v>126.6526681000007</v>
      </c>
      <c r="Y60" s="1978">
        <v>119.75355999999933</v>
      </c>
      <c r="Z60" s="1978">
        <v>122.00007000000021</v>
      </c>
      <c r="AA60" s="1978">
        <v>117.4836408999999</v>
      </c>
      <c r="AB60" s="1978">
        <v>120.18994600000018</v>
      </c>
      <c r="AC60" s="1978">
        <v>120.89006599999996</v>
      </c>
      <c r="AD60" s="1978">
        <v>118.91357600000015</v>
      </c>
      <c r="AE60" s="1978">
        <v>122.80060569999952</v>
      </c>
      <c r="AF60" s="1978">
        <v>121.54981709999875</v>
      </c>
      <c r="AG60" s="1978">
        <v>128.3772534</v>
      </c>
      <c r="AH60" s="1978">
        <v>1457.041686199989</v>
      </c>
      <c r="AI60" s="1979">
        <f t="shared" si="1"/>
        <v>-8.4128259913995862E-12</v>
      </c>
      <c r="AJ60" s="1975"/>
      <c r="AK60" s="1975"/>
    </row>
    <row r="61" spans="1:37" s="1" customFormat="1" ht="18.75" customHeight="1">
      <c r="A61" s="3"/>
      <c r="B61" s="1136"/>
      <c r="C61" s="8"/>
      <c r="D61" s="1133" t="s">
        <v>43</v>
      </c>
      <c r="E61" s="286">
        <v>32.016354300000003</v>
      </c>
      <c r="F61" s="48">
        <v>27.392647700000005</v>
      </c>
      <c r="G61" s="48">
        <v>29.043097799999991</v>
      </c>
      <c r="H61" s="48">
        <v>26.659187899999996</v>
      </c>
      <c r="I61" s="48">
        <v>28.951976699999996</v>
      </c>
      <c r="J61" s="48">
        <v>30.07000600000001</v>
      </c>
      <c r="K61" s="48">
        <v>30.073168700000011</v>
      </c>
      <c r="L61" s="48">
        <v>30.111353900000005</v>
      </c>
      <c r="M61" s="48">
        <v>30.151327899999995</v>
      </c>
      <c r="N61" s="48">
        <v>31.281918599999997</v>
      </c>
      <c r="O61" s="48">
        <v>32.890617099999993</v>
      </c>
      <c r="P61" s="49">
        <v>36.580751799999994</v>
      </c>
      <c r="Q61" s="50">
        <f t="shared" si="2"/>
        <v>365.22240839999995</v>
      </c>
      <c r="R61" s="432"/>
      <c r="S61" s="1047"/>
      <c r="T61" s="1976"/>
      <c r="U61" s="1977" t="s">
        <v>193</v>
      </c>
      <c r="V61" s="1978">
        <v>32.016354300000003</v>
      </c>
      <c r="W61" s="1978">
        <v>27.392647700000005</v>
      </c>
      <c r="X61" s="1978">
        <v>29.043097799999991</v>
      </c>
      <c r="Y61" s="1978">
        <v>26.659187899999996</v>
      </c>
      <c r="Z61" s="1978">
        <v>28.951976699999996</v>
      </c>
      <c r="AA61" s="1978">
        <v>30.07000600000001</v>
      </c>
      <c r="AB61" s="1978">
        <v>30.073168700000011</v>
      </c>
      <c r="AC61" s="1978">
        <v>30.111353900000005</v>
      </c>
      <c r="AD61" s="1978">
        <v>30.151327899999995</v>
      </c>
      <c r="AE61" s="1978">
        <v>31.281918599999997</v>
      </c>
      <c r="AF61" s="1978">
        <v>32.890617099999993</v>
      </c>
      <c r="AG61" s="1978">
        <v>36.580751799999994</v>
      </c>
      <c r="AH61" s="1978">
        <v>365.22240840000012</v>
      </c>
      <c r="AI61" s="1979">
        <f t="shared" si="1"/>
        <v>0</v>
      </c>
      <c r="AJ61" s="1975"/>
      <c r="AK61" s="1975"/>
    </row>
    <row r="62" spans="1:37" s="1" customFormat="1" ht="18.75" customHeight="1">
      <c r="A62" s="3"/>
      <c r="B62" s="1137"/>
      <c r="C62" s="1138"/>
      <c r="D62" s="57" t="s">
        <v>48</v>
      </c>
      <c r="E62" s="287">
        <v>156.74282099999985</v>
      </c>
      <c r="F62" s="287">
        <v>141.09666400000066</v>
      </c>
      <c r="G62" s="287">
        <v>155.6957659000004</v>
      </c>
      <c r="H62" s="287">
        <v>146.41274790000074</v>
      </c>
      <c r="I62" s="287">
        <v>150.95204670000064</v>
      </c>
      <c r="J62" s="287">
        <v>147.5536469000007</v>
      </c>
      <c r="K62" s="287">
        <v>150.26311469999911</v>
      </c>
      <c r="L62" s="287">
        <v>151.00141989999986</v>
      </c>
      <c r="M62" s="287">
        <v>149.06490390000047</v>
      </c>
      <c r="N62" s="287">
        <v>154.08252430000084</v>
      </c>
      <c r="O62" s="287">
        <v>154.44043420000131</v>
      </c>
      <c r="P62" s="287">
        <v>164.95800520000051</v>
      </c>
      <c r="Q62" s="52">
        <f t="shared" si="2"/>
        <v>1822.2640946000054</v>
      </c>
      <c r="R62" s="432"/>
      <c r="S62" s="1047"/>
      <c r="T62" s="1976"/>
      <c r="U62" s="1977" t="s">
        <v>48</v>
      </c>
      <c r="V62" s="1978">
        <v>156.74282099999985</v>
      </c>
      <c r="W62" s="1978">
        <v>141.09666400000066</v>
      </c>
      <c r="X62" s="1978">
        <v>155.6957659000004</v>
      </c>
      <c r="Y62" s="1978">
        <v>146.41274790000074</v>
      </c>
      <c r="Z62" s="1978">
        <v>150.95204670000064</v>
      </c>
      <c r="AA62" s="1978">
        <v>147.5536469000007</v>
      </c>
      <c r="AB62" s="1978">
        <v>150.26311469999911</v>
      </c>
      <c r="AC62" s="1978">
        <v>151.00141989999986</v>
      </c>
      <c r="AD62" s="1978">
        <v>149.06490390000047</v>
      </c>
      <c r="AE62" s="1978">
        <v>154.08252430000084</v>
      </c>
      <c r="AF62" s="1978">
        <v>154.44043420000131</v>
      </c>
      <c r="AG62" s="1978">
        <v>164.95800520000051</v>
      </c>
      <c r="AH62" s="1978">
        <v>1822.2640946000297</v>
      </c>
      <c r="AI62" s="1979">
        <f t="shared" si="1"/>
        <v>2.432898327242583E-11</v>
      </c>
      <c r="AJ62" s="1975"/>
      <c r="AK62" s="1975"/>
    </row>
    <row r="63" spans="1:37" s="1" customFormat="1" ht="18.75" customHeight="1">
      <c r="A63" s="3"/>
      <c r="B63" s="1139">
        <v>20</v>
      </c>
      <c r="C63" s="1143" t="s">
        <v>29</v>
      </c>
      <c r="D63" s="1134" t="s">
        <v>42</v>
      </c>
      <c r="E63" s="286">
        <v>458.4004207499998</v>
      </c>
      <c r="F63" s="48">
        <v>482.39528773999893</v>
      </c>
      <c r="G63" s="48">
        <v>474.42355893999996</v>
      </c>
      <c r="H63" s="48">
        <v>467.75348562999949</v>
      </c>
      <c r="I63" s="48">
        <v>448.1716402000016</v>
      </c>
      <c r="J63" s="48">
        <v>447.13860210000092</v>
      </c>
      <c r="K63" s="48">
        <v>433.78479843000116</v>
      </c>
      <c r="L63" s="48">
        <v>442.45304749999968</v>
      </c>
      <c r="M63" s="48">
        <v>453.88596170000119</v>
      </c>
      <c r="N63" s="48">
        <v>450.81972039999829</v>
      </c>
      <c r="O63" s="48">
        <v>461.0867309999976</v>
      </c>
      <c r="P63" s="48">
        <v>465.43437690000144</v>
      </c>
      <c r="Q63" s="50">
        <f t="shared" si="2"/>
        <v>5485.7476312899998</v>
      </c>
      <c r="R63" s="432"/>
      <c r="S63" s="1047"/>
      <c r="T63" s="1976" t="s">
        <v>263</v>
      </c>
      <c r="U63" s="1977" t="s">
        <v>194</v>
      </c>
      <c r="V63" s="1978">
        <v>458.4004207499998</v>
      </c>
      <c r="W63" s="1978">
        <v>482.39528773999893</v>
      </c>
      <c r="X63" s="1978">
        <v>474.42355893999996</v>
      </c>
      <c r="Y63" s="1978">
        <v>467.75348562999949</v>
      </c>
      <c r="Z63" s="1978">
        <v>448.1716402000016</v>
      </c>
      <c r="AA63" s="1978">
        <v>447.13860210000092</v>
      </c>
      <c r="AB63" s="1978">
        <v>433.78479843000116</v>
      </c>
      <c r="AC63" s="1978">
        <v>442.45304749999968</v>
      </c>
      <c r="AD63" s="1978">
        <v>453.88596170000119</v>
      </c>
      <c r="AE63" s="1978">
        <v>450.81972039999829</v>
      </c>
      <c r="AF63" s="1978">
        <v>461.0867309999976</v>
      </c>
      <c r="AG63" s="1978">
        <v>465.43437690000144</v>
      </c>
      <c r="AH63" s="1978">
        <v>5485.7476312899717</v>
      </c>
      <c r="AI63" s="1979">
        <f t="shared" si="1"/>
        <v>-2.8194335754960775E-11</v>
      </c>
      <c r="AJ63" s="1975"/>
      <c r="AK63" s="1975"/>
    </row>
    <row r="64" spans="1:37" s="1" customFormat="1" ht="18.75" customHeight="1">
      <c r="A64" s="3"/>
      <c r="B64" s="1136"/>
      <c r="C64" s="8"/>
      <c r="D64" s="1133" t="s">
        <v>43</v>
      </c>
      <c r="E64" s="286">
        <v>14.145219000000003</v>
      </c>
      <c r="F64" s="48">
        <v>14.096563499999998</v>
      </c>
      <c r="G64" s="48">
        <v>16.199112899999999</v>
      </c>
      <c r="H64" s="48">
        <v>15.3919745</v>
      </c>
      <c r="I64" s="48">
        <v>19.85493279999999</v>
      </c>
      <c r="J64" s="48">
        <v>19.608475899999991</v>
      </c>
      <c r="K64" s="48">
        <v>21.987799900000013</v>
      </c>
      <c r="L64" s="48">
        <v>29.142767200000005</v>
      </c>
      <c r="M64" s="48">
        <v>29.907648599999987</v>
      </c>
      <c r="N64" s="48">
        <v>30.835509700000006</v>
      </c>
      <c r="O64" s="48">
        <v>32.752412700000001</v>
      </c>
      <c r="P64" s="48">
        <v>33.948733199999992</v>
      </c>
      <c r="Q64" s="50">
        <f t="shared" si="2"/>
        <v>277.87114989999998</v>
      </c>
      <c r="R64" s="432"/>
      <c r="S64" s="1047"/>
      <c r="T64" s="1976"/>
      <c r="U64" s="1977" t="s">
        <v>193</v>
      </c>
      <c r="V64" s="1978">
        <v>14.145219000000003</v>
      </c>
      <c r="W64" s="1978">
        <v>14.096563499999998</v>
      </c>
      <c r="X64" s="1978">
        <v>16.199112899999999</v>
      </c>
      <c r="Y64" s="1978">
        <v>15.3919745</v>
      </c>
      <c r="Z64" s="1978">
        <v>19.85493279999999</v>
      </c>
      <c r="AA64" s="1978">
        <v>19.608475899999991</v>
      </c>
      <c r="AB64" s="1978">
        <v>21.987799900000013</v>
      </c>
      <c r="AC64" s="1978">
        <v>29.142767200000005</v>
      </c>
      <c r="AD64" s="1978">
        <v>29.907648599999987</v>
      </c>
      <c r="AE64" s="1978">
        <v>30.835509700000006</v>
      </c>
      <c r="AF64" s="1978">
        <v>32.752412700000001</v>
      </c>
      <c r="AG64" s="1978">
        <v>33.948733199999992</v>
      </c>
      <c r="AH64" s="1978">
        <v>277.87114989999969</v>
      </c>
      <c r="AI64" s="1979">
        <f t="shared" si="1"/>
        <v>0</v>
      </c>
      <c r="AJ64" s="1975"/>
      <c r="AK64" s="1975"/>
    </row>
    <row r="65" spans="1:37" s="1" customFormat="1" ht="18.75" customHeight="1">
      <c r="A65" s="3"/>
      <c r="B65" s="1137"/>
      <c r="C65" s="1138"/>
      <c r="D65" s="57" t="s">
        <v>48</v>
      </c>
      <c r="E65" s="287">
        <v>472.54563974999888</v>
      </c>
      <c r="F65" s="287">
        <v>496.49185123999968</v>
      </c>
      <c r="G65" s="287">
        <v>490.62267184000115</v>
      </c>
      <c r="H65" s="287">
        <v>483.14546013000034</v>
      </c>
      <c r="I65" s="287">
        <v>468.02657299999873</v>
      </c>
      <c r="J65" s="287">
        <v>466.74707799999914</v>
      </c>
      <c r="K65" s="287">
        <v>455.77259833000045</v>
      </c>
      <c r="L65" s="287">
        <v>471.59581470000074</v>
      </c>
      <c r="M65" s="287">
        <v>483.79361030000075</v>
      </c>
      <c r="N65" s="287">
        <v>481.65523009999845</v>
      </c>
      <c r="O65" s="287">
        <v>493.83914369999923</v>
      </c>
      <c r="P65" s="287">
        <v>499.3831100999995</v>
      </c>
      <c r="Q65" s="52">
        <f t="shared" si="2"/>
        <v>5763.6187811899972</v>
      </c>
      <c r="R65" s="432"/>
      <c r="S65" s="1047"/>
      <c r="T65" s="1976"/>
      <c r="U65" s="1977" t="s">
        <v>48</v>
      </c>
      <c r="V65" s="1978">
        <v>472.54563974999888</v>
      </c>
      <c r="W65" s="1978">
        <v>496.49185123999968</v>
      </c>
      <c r="X65" s="1978">
        <v>490.62267184000115</v>
      </c>
      <c r="Y65" s="1978">
        <v>483.14546013000034</v>
      </c>
      <c r="Z65" s="1978">
        <v>468.02657299999873</v>
      </c>
      <c r="AA65" s="1978">
        <v>466.74707799999914</v>
      </c>
      <c r="AB65" s="1978">
        <v>455.77259833000045</v>
      </c>
      <c r="AC65" s="1978">
        <v>471.59581470000074</v>
      </c>
      <c r="AD65" s="1978">
        <v>483.79361030000075</v>
      </c>
      <c r="AE65" s="1978">
        <v>481.65523009999845</v>
      </c>
      <c r="AF65" s="1978">
        <v>493.83914369999923</v>
      </c>
      <c r="AG65" s="1978">
        <v>499.3831100999995</v>
      </c>
      <c r="AH65" s="1978">
        <v>5763.6187811899799</v>
      </c>
      <c r="AI65" s="1979">
        <f t="shared" si="1"/>
        <v>-1.7280399333685637E-11</v>
      </c>
      <c r="AJ65" s="1975"/>
      <c r="AK65" s="1975"/>
    </row>
    <row r="66" spans="1:37" s="1" customFormat="1" ht="18.75" customHeight="1">
      <c r="A66" s="3"/>
      <c r="B66" s="1139">
        <v>21</v>
      </c>
      <c r="C66" s="8" t="s">
        <v>264</v>
      </c>
      <c r="D66" s="1134" t="s">
        <v>42</v>
      </c>
      <c r="E66" s="286">
        <v>1.5421869000000015</v>
      </c>
      <c r="F66" s="48">
        <v>2.4970013000000004</v>
      </c>
      <c r="G66" s="48">
        <v>2.4688900000000014</v>
      </c>
      <c r="H66" s="48">
        <v>1.8250617999999996</v>
      </c>
      <c r="I66" s="48">
        <v>1.8239258999999994</v>
      </c>
      <c r="J66" s="48">
        <v>1.5842233000000006</v>
      </c>
      <c r="K66" s="48">
        <v>1.3806095000000005</v>
      </c>
      <c r="L66" s="48">
        <v>1.6152088999999983</v>
      </c>
      <c r="M66" s="48">
        <v>3.4041660999999985</v>
      </c>
      <c r="N66" s="48">
        <v>1.7396937000000012</v>
      </c>
      <c r="O66" s="48">
        <v>2.0312822999999978</v>
      </c>
      <c r="P66" s="48">
        <v>2.0558596999999996</v>
      </c>
      <c r="Q66" s="50">
        <f t="shared" si="2"/>
        <v>23.968109399999999</v>
      </c>
      <c r="R66" s="432"/>
      <c r="S66" s="1047"/>
      <c r="T66" s="1976" t="s">
        <v>264</v>
      </c>
      <c r="U66" s="1977" t="s">
        <v>194</v>
      </c>
      <c r="V66" s="1978">
        <v>1.5421869000000015</v>
      </c>
      <c r="W66" s="1978">
        <v>2.4970013000000004</v>
      </c>
      <c r="X66" s="1978">
        <v>2.4688900000000014</v>
      </c>
      <c r="Y66" s="1978">
        <v>1.8250617999999996</v>
      </c>
      <c r="Z66" s="1978">
        <v>1.8239258999999994</v>
      </c>
      <c r="AA66" s="1978">
        <v>1.5842233000000006</v>
      </c>
      <c r="AB66" s="1978">
        <v>1.3806095000000005</v>
      </c>
      <c r="AC66" s="1978">
        <v>1.6152088999999983</v>
      </c>
      <c r="AD66" s="1978">
        <v>3.4041660999999985</v>
      </c>
      <c r="AE66" s="1978">
        <v>1.7396937000000012</v>
      </c>
      <c r="AF66" s="1978">
        <v>2.0312822999999978</v>
      </c>
      <c r="AG66" s="1978">
        <v>2.0558596999999996</v>
      </c>
      <c r="AH66" s="1978">
        <v>23.968109399999939</v>
      </c>
      <c r="AI66" s="1979">
        <f t="shared" si="1"/>
        <v>-6.0396132539608516E-14</v>
      </c>
      <c r="AJ66" s="1975"/>
      <c r="AK66" s="1975"/>
    </row>
    <row r="67" spans="1:37" s="1" customFormat="1" ht="18.75" customHeight="1">
      <c r="A67" s="3"/>
      <c r="B67" s="1136"/>
      <c r="C67" s="8"/>
      <c r="D67" s="1133" t="s">
        <v>43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50">
        <f t="shared" si="2"/>
        <v>0</v>
      </c>
      <c r="R67" s="432"/>
      <c r="S67" s="1047"/>
      <c r="T67" s="1975"/>
      <c r="U67" s="1975"/>
      <c r="V67" s="1975"/>
      <c r="W67" s="1975"/>
      <c r="X67" s="1975"/>
      <c r="Y67" s="1975"/>
      <c r="Z67" s="1975"/>
      <c r="AA67" s="1975"/>
      <c r="AB67" s="1975"/>
      <c r="AC67" s="1975"/>
      <c r="AD67" s="1975"/>
      <c r="AE67" s="1975"/>
      <c r="AF67" s="1975"/>
      <c r="AG67" s="1975"/>
      <c r="AH67" s="1975"/>
      <c r="AI67" s="1979">
        <f t="shared" si="1"/>
        <v>0</v>
      </c>
      <c r="AJ67" s="1975"/>
      <c r="AK67" s="1975"/>
    </row>
    <row r="68" spans="1:37" s="1" customFormat="1" ht="18.600000000000001" customHeight="1">
      <c r="A68" s="3"/>
      <c r="B68" s="1137"/>
      <c r="C68" s="1138"/>
      <c r="D68" s="57" t="s">
        <v>48</v>
      </c>
      <c r="E68" s="287">
        <v>1.5421869000000015</v>
      </c>
      <c r="F68" s="287">
        <v>2.4970013000000004</v>
      </c>
      <c r="G68" s="287">
        <v>2.4688900000000014</v>
      </c>
      <c r="H68" s="287">
        <v>1.8250617999999996</v>
      </c>
      <c r="I68" s="287">
        <v>1.8239258999999994</v>
      </c>
      <c r="J68" s="287">
        <v>1.5842233000000006</v>
      </c>
      <c r="K68" s="287">
        <v>1.3806095000000005</v>
      </c>
      <c r="L68" s="287">
        <v>1.6152088999999983</v>
      </c>
      <c r="M68" s="287">
        <v>3.4041660999999985</v>
      </c>
      <c r="N68" s="287">
        <v>1.7396937000000012</v>
      </c>
      <c r="O68" s="287">
        <v>2.0312822999999978</v>
      </c>
      <c r="P68" s="287">
        <v>2.0558596999999996</v>
      </c>
      <c r="Q68" s="52">
        <f t="shared" si="2"/>
        <v>23.968109399999999</v>
      </c>
      <c r="R68" s="432"/>
      <c r="S68" s="1047"/>
      <c r="T68" s="1976"/>
      <c r="U68" s="1977" t="s">
        <v>48</v>
      </c>
      <c r="V68" s="1978">
        <v>1.5421869000000015</v>
      </c>
      <c r="W68" s="1978">
        <v>2.4970013000000004</v>
      </c>
      <c r="X68" s="1978">
        <v>2.4688900000000014</v>
      </c>
      <c r="Y68" s="1978">
        <v>1.8250617999999996</v>
      </c>
      <c r="Z68" s="1978">
        <v>1.8239258999999994</v>
      </c>
      <c r="AA68" s="1978">
        <v>1.5842233000000006</v>
      </c>
      <c r="AB68" s="1978">
        <v>1.3806095000000005</v>
      </c>
      <c r="AC68" s="1978">
        <v>1.6152088999999983</v>
      </c>
      <c r="AD68" s="1978">
        <v>3.4041660999999985</v>
      </c>
      <c r="AE68" s="1978">
        <v>1.7396937000000012</v>
      </c>
      <c r="AF68" s="1978">
        <v>2.0312822999999978</v>
      </c>
      <c r="AG68" s="1978">
        <v>2.0558596999999996</v>
      </c>
      <c r="AH68" s="1978">
        <v>23.968109399999939</v>
      </c>
      <c r="AI68" s="1979">
        <f t="shared" si="1"/>
        <v>-6.0396132539608516E-14</v>
      </c>
      <c r="AJ68" s="1975"/>
      <c r="AK68" s="1975"/>
    </row>
    <row r="69" spans="1:37" s="1" customFormat="1" ht="18.75" customHeight="1">
      <c r="A69" s="3"/>
      <c r="B69" s="1144">
        <v>22</v>
      </c>
      <c r="C69" s="1143" t="s">
        <v>30</v>
      </c>
      <c r="D69" s="1134" t="s">
        <v>42</v>
      </c>
      <c r="E69" s="286">
        <v>1.1551223999999998</v>
      </c>
      <c r="F69" s="53">
        <v>1.0156210999999999</v>
      </c>
      <c r="G69" s="53">
        <v>1.1752195000000003</v>
      </c>
      <c r="H69" s="53">
        <v>1.1035647000000002</v>
      </c>
      <c r="I69" s="53">
        <v>1.0897409000000005</v>
      </c>
      <c r="J69" s="53">
        <v>1.1000901000000003</v>
      </c>
      <c r="K69" s="53">
        <v>1.1333997999999998</v>
      </c>
      <c r="L69" s="53">
        <v>1.1005475999999998</v>
      </c>
      <c r="M69" s="53">
        <v>1.0590798000000001</v>
      </c>
      <c r="N69" s="53">
        <v>0.97125900000000032</v>
      </c>
      <c r="O69" s="53">
        <v>0.97951080000000013</v>
      </c>
      <c r="P69" s="385">
        <v>1.0032828</v>
      </c>
      <c r="Q69" s="50">
        <f t="shared" si="2"/>
        <v>12.886438500000001</v>
      </c>
      <c r="R69" s="432"/>
      <c r="S69" s="1047"/>
      <c r="T69" s="1976" t="s">
        <v>30</v>
      </c>
      <c r="U69" s="1977" t="s">
        <v>194</v>
      </c>
      <c r="V69" s="1978">
        <v>1.1551223999999998</v>
      </c>
      <c r="W69" s="1978">
        <v>1.0156210999999999</v>
      </c>
      <c r="X69" s="1978">
        <v>1.1752195000000003</v>
      </c>
      <c r="Y69" s="1978">
        <v>1.1035647000000002</v>
      </c>
      <c r="Z69" s="1978">
        <v>1.0897409000000005</v>
      </c>
      <c r="AA69" s="1978">
        <v>1.1000901000000003</v>
      </c>
      <c r="AB69" s="1978">
        <v>1.1333997999999998</v>
      </c>
      <c r="AC69" s="1978">
        <v>1.1005475999999998</v>
      </c>
      <c r="AD69" s="1978">
        <v>1.0590798000000001</v>
      </c>
      <c r="AE69" s="1978">
        <v>0.97125900000000032</v>
      </c>
      <c r="AF69" s="1978">
        <v>0.97951080000000013</v>
      </c>
      <c r="AG69" s="1978">
        <v>1.0032828</v>
      </c>
      <c r="AH69" s="1978">
        <v>12.886438499999969</v>
      </c>
      <c r="AI69" s="1979">
        <f t="shared" si="1"/>
        <v>-3.1974423109204508E-14</v>
      </c>
      <c r="AJ69" s="1975"/>
      <c r="AK69" s="1975"/>
    </row>
    <row r="70" spans="1:37" s="1" customFormat="1" ht="18.75" customHeight="1">
      <c r="A70" s="3"/>
      <c r="B70" s="1136"/>
      <c r="C70" s="8"/>
      <c r="D70" s="1133" t="s">
        <v>43</v>
      </c>
      <c r="E70" s="289"/>
      <c r="F70" s="289"/>
      <c r="G70" s="289"/>
      <c r="H70" s="289"/>
      <c r="I70" s="289"/>
      <c r="J70" s="289"/>
      <c r="K70" s="289"/>
      <c r="L70" s="289"/>
      <c r="M70" s="289"/>
      <c r="N70" s="289">
        <v>0.1384145</v>
      </c>
      <c r="O70" s="289">
        <v>0.12898580000000001</v>
      </c>
      <c r="P70" s="289">
        <v>0.1364677</v>
      </c>
      <c r="Q70" s="50">
        <f>SUM(E70:P70)</f>
        <v>0.403868</v>
      </c>
      <c r="R70" s="432"/>
      <c r="S70" s="1047"/>
      <c r="T70" s="1976"/>
      <c r="U70" s="1977" t="s">
        <v>193</v>
      </c>
      <c r="V70" s="1981"/>
      <c r="W70" s="1981"/>
      <c r="X70" s="1981"/>
      <c r="Y70" s="1981"/>
      <c r="Z70" s="1981"/>
      <c r="AA70" s="1981"/>
      <c r="AB70" s="1981"/>
      <c r="AC70" s="1981"/>
      <c r="AD70" s="1981"/>
      <c r="AE70" s="1978">
        <v>0.1384145</v>
      </c>
      <c r="AF70" s="1978">
        <v>0.12898580000000001</v>
      </c>
      <c r="AG70" s="1978">
        <v>0.1364677</v>
      </c>
      <c r="AH70" s="1978">
        <v>0.403868</v>
      </c>
      <c r="AI70" s="1979">
        <f t="shared" si="1"/>
        <v>0</v>
      </c>
      <c r="AJ70" s="1975"/>
      <c r="AK70" s="1975"/>
    </row>
    <row r="71" spans="1:37" s="1" customFormat="1" ht="18.75" customHeight="1">
      <c r="A71" s="3"/>
      <c r="B71" s="1137"/>
      <c r="C71" s="1138"/>
      <c r="D71" s="57" t="s">
        <v>48</v>
      </c>
      <c r="E71" s="287">
        <v>1.1551223999999998</v>
      </c>
      <c r="F71" s="287">
        <v>1.0156210999999999</v>
      </c>
      <c r="G71" s="287">
        <v>1.1752195000000003</v>
      </c>
      <c r="H71" s="287">
        <v>1.1035647000000002</v>
      </c>
      <c r="I71" s="287">
        <v>1.0897409000000005</v>
      </c>
      <c r="J71" s="287">
        <v>1.1000901000000003</v>
      </c>
      <c r="K71" s="287">
        <v>1.1333997999999998</v>
      </c>
      <c r="L71" s="287">
        <v>1.1005475999999998</v>
      </c>
      <c r="M71" s="287">
        <v>1.0590798000000001</v>
      </c>
      <c r="N71" s="287">
        <v>1.1096735000000004</v>
      </c>
      <c r="O71" s="287">
        <v>1.1084966000000001</v>
      </c>
      <c r="P71" s="287">
        <v>1.1397504999999994</v>
      </c>
      <c r="Q71" s="52">
        <f>SUM(E71:P71)</f>
        <v>13.2903065</v>
      </c>
      <c r="R71" s="432"/>
      <c r="S71" s="1047"/>
      <c r="T71" s="1976"/>
      <c r="U71" s="1977" t="s">
        <v>48</v>
      </c>
      <c r="V71" s="1978">
        <v>1.1551223999999998</v>
      </c>
      <c r="W71" s="1978">
        <v>1.0156210999999999</v>
      </c>
      <c r="X71" s="1978">
        <v>1.1752195000000003</v>
      </c>
      <c r="Y71" s="1978">
        <v>1.1035647000000002</v>
      </c>
      <c r="Z71" s="1978">
        <v>1.0897409000000005</v>
      </c>
      <c r="AA71" s="1978">
        <v>1.1000901000000003</v>
      </c>
      <c r="AB71" s="1978">
        <v>1.1333997999999998</v>
      </c>
      <c r="AC71" s="1978">
        <v>1.1005475999999998</v>
      </c>
      <c r="AD71" s="1978">
        <v>1.0590798000000001</v>
      </c>
      <c r="AE71" s="1978">
        <v>1.1096735000000004</v>
      </c>
      <c r="AF71" s="1978">
        <v>1.1084966000000001</v>
      </c>
      <c r="AG71" s="1978">
        <v>1.1397504999999994</v>
      </c>
      <c r="AH71" s="1978">
        <v>13.290306499999991</v>
      </c>
      <c r="AI71" s="1979">
        <f t="shared" ref="AI71:AI74" si="3">+AH71-Q71</f>
        <v>0</v>
      </c>
      <c r="AJ71" s="1975"/>
      <c r="AK71" s="1975"/>
    </row>
    <row r="72" spans="1:37" s="1" customFormat="1" ht="18.75" customHeight="1">
      <c r="A72" s="3"/>
      <c r="B72" s="1135">
        <v>23</v>
      </c>
      <c r="C72" s="8" t="s">
        <v>232</v>
      </c>
      <c r="D72" s="1134" t="s">
        <v>42</v>
      </c>
      <c r="E72" s="286">
        <v>73.316473300000084</v>
      </c>
      <c r="F72" s="53">
        <v>66.420928599999968</v>
      </c>
      <c r="G72" s="53">
        <v>74.051693300000039</v>
      </c>
      <c r="H72" s="53">
        <v>70.523166200000205</v>
      </c>
      <c r="I72" s="53">
        <v>73.619774999999876</v>
      </c>
      <c r="J72" s="53">
        <v>71.142205699999863</v>
      </c>
      <c r="K72" s="53">
        <v>72.73495539999999</v>
      </c>
      <c r="L72" s="53">
        <v>72.668827500000248</v>
      </c>
      <c r="M72" s="53">
        <v>70.714001500000094</v>
      </c>
      <c r="N72" s="53">
        <v>74.017873999999665</v>
      </c>
      <c r="O72" s="53">
        <v>71.183776200000338</v>
      </c>
      <c r="P72" s="53">
        <v>75.452626399999971</v>
      </c>
      <c r="Q72" s="50">
        <f>SUM(E72:P72)</f>
        <v>865.84630310000045</v>
      </c>
      <c r="R72" s="432"/>
      <c r="S72" s="1047"/>
      <c r="T72" s="1976" t="s">
        <v>32</v>
      </c>
      <c r="U72" s="1977" t="s">
        <v>194</v>
      </c>
      <c r="V72" s="1978">
        <v>73.316473300000084</v>
      </c>
      <c r="W72" s="1978">
        <v>66.420928599999968</v>
      </c>
      <c r="X72" s="1978">
        <v>74.051693300000039</v>
      </c>
      <c r="Y72" s="1978">
        <v>70.523166200000205</v>
      </c>
      <c r="Z72" s="1978">
        <v>73.619774999999876</v>
      </c>
      <c r="AA72" s="1978">
        <v>71.142205699999863</v>
      </c>
      <c r="AB72" s="1978">
        <v>72.73495539999999</v>
      </c>
      <c r="AC72" s="1978">
        <v>72.668827500000248</v>
      </c>
      <c r="AD72" s="1978">
        <v>70.714001500000094</v>
      </c>
      <c r="AE72" s="1978">
        <v>74.017873999999665</v>
      </c>
      <c r="AF72" s="1978">
        <v>71.183776200000338</v>
      </c>
      <c r="AG72" s="1978">
        <v>75.452626399999971</v>
      </c>
      <c r="AH72" s="1978">
        <v>865.84630309999591</v>
      </c>
      <c r="AI72" s="1979">
        <f t="shared" si="3"/>
        <v>-4.5474735088646412E-12</v>
      </c>
      <c r="AJ72" s="1975"/>
      <c r="AK72" s="1975"/>
    </row>
    <row r="73" spans="1:37" s="1" customFormat="1" ht="18.75" customHeight="1">
      <c r="A73" s="3"/>
      <c r="B73" s="1136"/>
      <c r="C73" s="8"/>
      <c r="D73" s="1133" t="s">
        <v>43</v>
      </c>
      <c r="E73" s="286">
        <v>13.166296199999998</v>
      </c>
      <c r="F73" s="48">
        <v>12.356870299999997</v>
      </c>
      <c r="G73" s="48">
        <v>14.141925999999991</v>
      </c>
      <c r="H73" s="48">
        <v>13.599330300000004</v>
      </c>
      <c r="I73" s="48">
        <v>14.0740643</v>
      </c>
      <c r="J73" s="48">
        <v>14.268491300000001</v>
      </c>
      <c r="K73" s="48">
        <v>14.470275300000003</v>
      </c>
      <c r="L73" s="48">
        <v>14.920857700000003</v>
      </c>
      <c r="M73" s="48">
        <v>14.8970924</v>
      </c>
      <c r="N73" s="48">
        <v>15.292469199999998</v>
      </c>
      <c r="O73" s="48">
        <v>15.227483999999997</v>
      </c>
      <c r="P73" s="49">
        <v>15.360213699999999</v>
      </c>
      <c r="Q73" s="50">
        <f>SUM(E73:P73)</f>
        <v>171.7753707</v>
      </c>
      <c r="R73" s="432"/>
      <c r="S73" s="1047"/>
      <c r="T73" s="1976"/>
      <c r="U73" s="1977" t="s">
        <v>193</v>
      </c>
      <c r="V73" s="1978">
        <v>13.166296199999998</v>
      </c>
      <c r="W73" s="1978">
        <v>12.356870299999997</v>
      </c>
      <c r="X73" s="1978">
        <v>14.141925999999991</v>
      </c>
      <c r="Y73" s="1978">
        <v>13.599330300000004</v>
      </c>
      <c r="Z73" s="1978">
        <v>14.0740643</v>
      </c>
      <c r="AA73" s="1978">
        <v>14.268491300000001</v>
      </c>
      <c r="AB73" s="1978">
        <v>14.470275300000003</v>
      </c>
      <c r="AC73" s="1978">
        <v>14.920857700000003</v>
      </c>
      <c r="AD73" s="1978">
        <v>14.8970924</v>
      </c>
      <c r="AE73" s="1978">
        <v>15.292469199999998</v>
      </c>
      <c r="AF73" s="1978">
        <v>15.227483999999997</v>
      </c>
      <c r="AG73" s="1978">
        <v>15.360213699999999</v>
      </c>
      <c r="AH73" s="1978">
        <v>171.7753707</v>
      </c>
      <c r="AI73" s="1979">
        <f t="shared" si="3"/>
        <v>0</v>
      </c>
      <c r="AJ73" s="1975"/>
      <c r="AK73" s="1975"/>
    </row>
    <row r="74" spans="1:37" s="1" customFormat="1" ht="18.75" customHeight="1" thickBot="1">
      <c r="A74" s="3"/>
      <c r="B74" s="814"/>
      <c r="C74" s="815"/>
      <c r="D74" s="811" t="s">
        <v>48</v>
      </c>
      <c r="E74" s="812">
        <v>86.482769499999861</v>
      </c>
      <c r="F74" s="812">
        <v>78.777798900000249</v>
      </c>
      <c r="G74" s="812">
        <v>88.193619300000051</v>
      </c>
      <c r="H74" s="812">
        <v>84.122496500000139</v>
      </c>
      <c r="I74" s="812">
        <v>87.693839299999837</v>
      </c>
      <c r="J74" s="812">
        <v>85.410697000000241</v>
      </c>
      <c r="K74" s="812">
        <v>87.205230700000101</v>
      </c>
      <c r="L74" s="812">
        <v>87.589685200000233</v>
      </c>
      <c r="M74" s="812">
        <v>85.611093900000114</v>
      </c>
      <c r="N74" s="812">
        <v>89.310343199999949</v>
      </c>
      <c r="O74" s="812">
        <v>86.411260200000015</v>
      </c>
      <c r="P74" s="812">
        <v>90.812840099999477</v>
      </c>
      <c r="Q74" s="813">
        <f>SUM(E74:P74)</f>
        <v>1037.6216738000003</v>
      </c>
      <c r="R74" s="432"/>
      <c r="S74" s="1047"/>
      <c r="T74" s="1976"/>
      <c r="U74" s="1977" t="s">
        <v>48</v>
      </c>
      <c r="V74" s="1978">
        <v>86.482769499999861</v>
      </c>
      <c r="W74" s="1978">
        <v>78.777798900000249</v>
      </c>
      <c r="X74" s="1978">
        <v>88.193619300000051</v>
      </c>
      <c r="Y74" s="1978">
        <v>84.122496500000139</v>
      </c>
      <c r="Z74" s="1978">
        <v>87.693839299999837</v>
      </c>
      <c r="AA74" s="1978">
        <v>85.410697000000241</v>
      </c>
      <c r="AB74" s="1978">
        <v>87.205230700000101</v>
      </c>
      <c r="AC74" s="1978">
        <v>87.589685200000233</v>
      </c>
      <c r="AD74" s="1978">
        <v>85.611093900000114</v>
      </c>
      <c r="AE74" s="1978">
        <v>89.310343199999949</v>
      </c>
      <c r="AF74" s="1978">
        <v>86.411260200000015</v>
      </c>
      <c r="AG74" s="1978">
        <v>90.812840099999477</v>
      </c>
      <c r="AH74" s="1978">
        <v>1037.6216738000062</v>
      </c>
      <c r="AI74" s="1979">
        <f t="shared" si="3"/>
        <v>5.9117155615240335E-12</v>
      </c>
      <c r="AJ74" s="1975"/>
      <c r="AK74" s="1975"/>
    </row>
    <row r="75" spans="1:37" s="1" customFormat="1" ht="18.75" customHeight="1">
      <c r="A75" s="3"/>
      <c r="B75" s="3"/>
      <c r="C75" s="3"/>
      <c r="D75" s="81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3"/>
      <c r="R75" s="3"/>
      <c r="S75" s="1047"/>
      <c r="T75" s="1976" t="s">
        <v>48</v>
      </c>
      <c r="U75" s="1977" t="s">
        <v>194</v>
      </c>
      <c r="V75" s="1978">
        <v>1580.5840961400249</v>
      </c>
      <c r="W75" s="1978">
        <v>1546.9070185799858</v>
      </c>
      <c r="X75" s="1978">
        <v>1597.7069672300097</v>
      </c>
      <c r="Y75" s="1978">
        <v>1576.1312977800164</v>
      </c>
      <c r="Z75" s="1978">
        <v>1535.4692252299828</v>
      </c>
      <c r="AA75" s="1978">
        <v>1504.3528325599884</v>
      </c>
      <c r="AB75" s="1978">
        <v>1506.1903351499891</v>
      </c>
      <c r="AC75" s="1978">
        <v>1516.7107095800295</v>
      </c>
      <c r="AD75" s="1978">
        <v>1550.9579174699854</v>
      </c>
      <c r="AE75" s="1978">
        <v>1561.1692694699657</v>
      </c>
      <c r="AF75" s="1978">
        <v>1559.8552246599932</v>
      </c>
      <c r="AG75" s="1978">
        <v>1602.1832270599964</v>
      </c>
      <c r="AH75" s="1978">
        <v>18638.218120910526</v>
      </c>
      <c r="AI75" s="1979">
        <f>+AH75-Q78</f>
        <v>5.6024873629212379E-10</v>
      </c>
      <c r="AJ75" s="1975"/>
      <c r="AK75" s="1975"/>
    </row>
    <row r="76" spans="1:37" s="1" customFormat="1" ht="15">
      <c r="A76" s="3"/>
      <c r="B76" s="3"/>
      <c r="C76" s="3"/>
      <c r="D76" s="816"/>
      <c r="E76" s="817"/>
      <c r="F76" s="817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3"/>
      <c r="R76" s="3"/>
      <c r="S76" s="1047"/>
      <c r="T76" s="1976"/>
      <c r="U76" s="1977" t="s">
        <v>193</v>
      </c>
      <c r="V76" s="1978">
        <v>337.79599739999941</v>
      </c>
      <c r="W76" s="1978">
        <v>312.60948160000021</v>
      </c>
      <c r="X76" s="1978">
        <v>341.22034649999983</v>
      </c>
      <c r="Y76" s="1978">
        <v>307.0103825999999</v>
      </c>
      <c r="Z76" s="1978">
        <v>332.31410640000058</v>
      </c>
      <c r="AA76" s="1978">
        <v>316.98833799999989</v>
      </c>
      <c r="AB76" s="1978">
        <v>318.15417989999986</v>
      </c>
      <c r="AC76" s="1978">
        <v>329.38104889999971</v>
      </c>
      <c r="AD76" s="1978">
        <v>330.75377519999967</v>
      </c>
      <c r="AE76" s="1978">
        <v>344.43740799999995</v>
      </c>
      <c r="AF76" s="1978">
        <v>363.80429950000024</v>
      </c>
      <c r="AG76" s="1978">
        <v>380.92756260000021</v>
      </c>
      <c r="AH76" s="1978">
        <v>4015.3969266000108</v>
      </c>
      <c r="AI76" s="1979">
        <f>+AH76-Q79</f>
        <v>1.1368683772161603E-11</v>
      </c>
      <c r="AJ76" s="1975"/>
      <c r="AK76" s="1975"/>
    </row>
    <row r="77" spans="1:37" s="1" customFormat="1" ht="18.75" customHeight="1" thickBot="1">
      <c r="A77" s="3"/>
      <c r="B77" s="3"/>
      <c r="C77" s="3"/>
      <c r="D77" s="161"/>
      <c r="E77" s="817"/>
      <c r="F77" s="817"/>
      <c r="G77" s="817"/>
      <c r="H77" s="817"/>
      <c r="I77" s="817"/>
      <c r="J77" s="817"/>
      <c r="K77" s="817"/>
      <c r="L77" s="817"/>
      <c r="M77" s="817"/>
      <c r="N77" s="817"/>
      <c r="O77" s="817"/>
      <c r="P77" s="817"/>
      <c r="Q77" s="3"/>
      <c r="R77" s="3"/>
      <c r="S77" s="1047"/>
      <c r="T77" s="1976"/>
      <c r="U77" s="1977" t="s">
        <v>48</v>
      </c>
      <c r="V77" s="1978">
        <v>1918.3800935399515</v>
      </c>
      <c r="W77" s="1978">
        <v>1859.5165001799699</v>
      </c>
      <c r="X77" s="1978">
        <v>1938.9273137300017</v>
      </c>
      <c r="Y77" s="1978">
        <v>1883.1416803800578</v>
      </c>
      <c r="Z77" s="1978">
        <v>1867.7833316299909</v>
      </c>
      <c r="AA77" s="1978">
        <v>1821.3411705599865</v>
      </c>
      <c r="AB77" s="1978">
        <v>1824.3445150499795</v>
      </c>
      <c r="AC77" s="1978">
        <v>1846.0917584800243</v>
      </c>
      <c r="AD77" s="1978">
        <v>1881.7116926700203</v>
      </c>
      <c r="AE77" s="1978">
        <v>1905.6066774700305</v>
      </c>
      <c r="AF77" s="1978">
        <v>1923.6595241599941</v>
      </c>
      <c r="AG77" s="1978">
        <v>1983.1107896600256</v>
      </c>
      <c r="AH77" s="1978">
        <v>22653.615047509782</v>
      </c>
      <c r="AI77" s="1979">
        <f>+AH77-Q80</f>
        <v>-1.8553691916167736E-10</v>
      </c>
      <c r="AJ77" s="1975"/>
      <c r="AK77" s="1975"/>
    </row>
    <row r="78" spans="1:37" s="1" customFormat="1" ht="18.75" customHeight="1">
      <c r="A78" s="3"/>
      <c r="B78" s="818" t="s">
        <v>80</v>
      </c>
      <c r="C78" s="1761" t="s">
        <v>158</v>
      </c>
      <c r="D78" s="58" t="s">
        <v>42</v>
      </c>
      <c r="E78" s="59">
        <v>1580.5840961400249</v>
      </c>
      <c r="F78" s="60">
        <v>1546.9070185799858</v>
      </c>
      <c r="G78" s="60">
        <v>1597.7069672300097</v>
      </c>
      <c r="H78" s="60">
        <v>1576.1312977800164</v>
      </c>
      <c r="I78" s="60">
        <v>1535.4692252299828</v>
      </c>
      <c r="J78" s="60">
        <v>1504.3528325599884</v>
      </c>
      <c r="K78" s="60">
        <v>1506.1903351499891</v>
      </c>
      <c r="L78" s="60">
        <v>1516.7107095800295</v>
      </c>
      <c r="M78" s="60">
        <v>1550.9579174699854</v>
      </c>
      <c r="N78" s="60">
        <v>1561.1692694699657</v>
      </c>
      <c r="O78" s="60">
        <v>1559.8552246599932</v>
      </c>
      <c r="P78" s="60">
        <v>1602.1832270599964</v>
      </c>
      <c r="Q78" s="61">
        <f>SUM(E78:P78)</f>
        <v>18638.218120909965</v>
      </c>
      <c r="R78" s="432"/>
      <c r="S78" s="1047"/>
      <c r="T78" s="1974"/>
      <c r="U78" s="1942"/>
      <c r="V78" s="1942"/>
      <c r="W78" s="1942"/>
      <c r="X78" s="1942"/>
      <c r="Y78" s="1942"/>
      <c r="Z78" s="1942"/>
      <c r="AA78" s="1942"/>
      <c r="AB78" s="1942"/>
      <c r="AC78" s="1942"/>
      <c r="AD78" s="1942"/>
      <c r="AE78" s="1942"/>
      <c r="AF78" s="1942"/>
      <c r="AG78" s="1942"/>
      <c r="AH78" s="1942"/>
      <c r="AI78" s="1942"/>
      <c r="AJ78" s="1975"/>
      <c r="AK78" s="1975"/>
    </row>
    <row r="79" spans="1:37" s="1" customFormat="1" ht="18.75" customHeight="1" thickBot="1">
      <c r="A79" s="3"/>
      <c r="B79" s="819"/>
      <c r="C79" s="1767"/>
      <c r="D79" s="62" t="s">
        <v>43</v>
      </c>
      <c r="E79" s="63">
        <v>337.79599739999941</v>
      </c>
      <c r="F79" s="64">
        <v>312.60948160000021</v>
      </c>
      <c r="G79" s="64">
        <v>341.22034649999983</v>
      </c>
      <c r="H79" s="64">
        <v>307.0103825999999</v>
      </c>
      <c r="I79" s="64">
        <v>332.31410640000058</v>
      </c>
      <c r="J79" s="64">
        <v>316.98833799999989</v>
      </c>
      <c r="K79" s="64">
        <v>318.15417989999986</v>
      </c>
      <c r="L79" s="64">
        <v>329.38104889999971</v>
      </c>
      <c r="M79" s="64">
        <v>330.75377519999967</v>
      </c>
      <c r="N79" s="64">
        <v>344.43740799999995</v>
      </c>
      <c r="O79" s="64">
        <v>363.80429950000024</v>
      </c>
      <c r="P79" s="64">
        <v>380.92756260000021</v>
      </c>
      <c r="Q79" s="65">
        <f>SUM(E79:P79)</f>
        <v>4015.3969265999995</v>
      </c>
      <c r="R79" s="432"/>
      <c r="S79" s="1047"/>
      <c r="T79" s="1974"/>
      <c r="U79" s="1982"/>
      <c r="V79" s="1982"/>
      <c r="W79" s="1982"/>
      <c r="X79" s="1982"/>
      <c r="Y79" s="1982"/>
      <c r="Z79" s="1982"/>
      <c r="AA79" s="1942"/>
      <c r="AB79" s="1942"/>
      <c r="AC79" s="1942"/>
      <c r="AD79" s="1942"/>
      <c r="AE79" s="1942"/>
      <c r="AF79" s="1942"/>
      <c r="AG79" s="1942"/>
      <c r="AH79" s="1942"/>
      <c r="AI79" s="1942"/>
      <c r="AJ79" s="1975"/>
      <c r="AK79" s="1975"/>
    </row>
    <row r="80" spans="1:37" s="1" customFormat="1" ht="18.75" customHeight="1" thickBot="1">
      <c r="A80" s="3"/>
      <c r="B80" s="820"/>
      <c r="C80" s="821" t="s">
        <v>48</v>
      </c>
      <c r="D80" s="293"/>
      <c r="E80" s="292">
        <f t="shared" ref="E80:P80" si="4">SUM(E78:E79)</f>
        <v>1918.3800935400243</v>
      </c>
      <c r="F80" s="66">
        <f t="shared" si="4"/>
        <v>1859.516500179986</v>
      </c>
      <c r="G80" s="66">
        <f t="shared" si="4"/>
        <v>1938.9273137300095</v>
      </c>
      <c r="H80" s="66">
        <f t="shared" si="4"/>
        <v>1883.1416803800164</v>
      </c>
      <c r="I80" s="66">
        <f t="shared" si="4"/>
        <v>1867.7833316299834</v>
      </c>
      <c r="J80" s="66">
        <f t="shared" si="4"/>
        <v>1821.3411705599883</v>
      </c>
      <c r="K80" s="66">
        <f t="shared" si="4"/>
        <v>1824.344515049989</v>
      </c>
      <c r="L80" s="66">
        <f t="shared" si="4"/>
        <v>1846.0917584800293</v>
      </c>
      <c r="M80" s="66">
        <f t="shared" si="4"/>
        <v>1881.711692669985</v>
      </c>
      <c r="N80" s="66">
        <f t="shared" si="4"/>
        <v>1905.6066774699657</v>
      </c>
      <c r="O80" s="66">
        <f t="shared" si="4"/>
        <v>1923.6595241599935</v>
      </c>
      <c r="P80" s="66">
        <f t="shared" si="4"/>
        <v>1983.1107896599965</v>
      </c>
      <c r="Q80" s="67">
        <f>SUM(E80:P80)</f>
        <v>22653.615047509968</v>
      </c>
      <c r="R80" s="432"/>
      <c r="S80" s="1047"/>
      <c r="T80" s="1974"/>
      <c r="U80" s="1982"/>
      <c r="V80" s="1982"/>
      <c r="W80" s="1982"/>
      <c r="X80" s="1982"/>
      <c r="Y80" s="1982"/>
      <c r="Z80" s="1982"/>
      <c r="AA80" s="1942"/>
      <c r="AB80" s="1942"/>
      <c r="AC80" s="1942"/>
      <c r="AD80" s="1942"/>
      <c r="AE80" s="1942"/>
      <c r="AF80" s="1942"/>
      <c r="AG80" s="1942"/>
      <c r="AH80" s="1942"/>
      <c r="AI80" s="1942"/>
      <c r="AJ80" s="1975"/>
      <c r="AK80" s="1975"/>
    </row>
    <row r="81" spans="1:37" s="1" customFormat="1" ht="18.75" customHeight="1">
      <c r="A81" s="3"/>
      <c r="B81" s="3"/>
      <c r="C81" s="196"/>
      <c r="D81" s="822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432"/>
      <c r="R81" s="432"/>
      <c r="S81" s="1047"/>
      <c r="T81" s="1974"/>
      <c r="U81" s="1982"/>
      <c r="V81" s="1982"/>
      <c r="W81" s="1982"/>
      <c r="X81" s="1982"/>
      <c r="Y81" s="1982"/>
      <c r="Z81" s="1982"/>
      <c r="AA81" s="1942"/>
      <c r="AB81" s="1942"/>
      <c r="AC81" s="1942"/>
      <c r="AD81" s="1942"/>
      <c r="AE81" s="1942"/>
      <c r="AF81" s="1942"/>
      <c r="AG81" s="1942"/>
      <c r="AH81" s="1942"/>
      <c r="AI81" s="1942"/>
      <c r="AJ81" s="1975"/>
      <c r="AK81" s="1975"/>
    </row>
    <row r="82" spans="1:37" s="1" customFormat="1" ht="18.75" customHeight="1">
      <c r="A82" s="3"/>
      <c r="B82" s="3"/>
      <c r="C82" s="196"/>
      <c r="D82" s="822"/>
      <c r="E82" s="823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432"/>
      <c r="R82" s="432"/>
      <c r="S82" s="1047"/>
      <c r="T82" s="1974"/>
      <c r="U82" s="1982"/>
      <c r="V82" s="1982"/>
      <c r="W82" s="1982"/>
      <c r="X82" s="1982"/>
      <c r="Y82" s="1982"/>
      <c r="Z82" s="1982"/>
      <c r="AA82" s="1942"/>
      <c r="AB82" s="1942"/>
      <c r="AC82" s="1942"/>
      <c r="AD82" s="1942"/>
      <c r="AE82" s="1942"/>
      <c r="AF82" s="1942"/>
      <c r="AG82" s="1942"/>
      <c r="AH82" s="1942"/>
      <c r="AI82" s="1942"/>
      <c r="AJ82" s="1975"/>
      <c r="AK82" s="1975"/>
    </row>
    <row r="83" spans="1:37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43"/>
      <c r="U83" s="1984"/>
      <c r="V83" s="1984"/>
      <c r="W83" s="1984"/>
      <c r="X83" s="1984"/>
      <c r="Y83" s="1984"/>
      <c r="Z83" s="1984"/>
    </row>
    <row r="84" spans="1:3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U84" s="1984"/>
      <c r="V84" s="1984"/>
      <c r="W84" s="1984"/>
      <c r="X84" s="1984"/>
      <c r="Y84" s="1984"/>
      <c r="Z84" s="1984"/>
    </row>
    <row r="85" spans="1:37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131"/>
    </row>
    <row r="86" spans="1:37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43"/>
    </row>
    <row r="87" spans="1:37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3"/>
    </row>
    <row r="88" spans="1:37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43"/>
    </row>
    <row r="89" spans="1:37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43"/>
    </row>
    <row r="90" spans="1:37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43"/>
    </row>
    <row r="91" spans="1:37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3"/>
    </row>
    <row r="92" spans="1:37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43"/>
    </row>
    <row r="93" spans="1:37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43"/>
    </row>
    <row r="94" spans="1:37">
      <c r="B94" s="2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43"/>
    </row>
    <row r="95" spans="1:37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43"/>
    </row>
    <row r="96" spans="1:37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3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3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3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43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43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43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43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43"/>
    </row>
    <row r="104" spans="2:18">
      <c r="B104" s="2"/>
      <c r="C104" s="5"/>
      <c r="D104" s="2"/>
      <c r="E104" s="4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5"/>
      <c r="D105" s="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9" spans="2:18">
      <c r="C119" s="1048"/>
      <c r="D119" s="1048"/>
      <c r="E119" s="1048"/>
      <c r="F119" s="1048"/>
      <c r="G119" s="1048"/>
      <c r="H119" s="1048"/>
      <c r="I119" s="1048"/>
      <c r="J119" s="1048"/>
      <c r="K119" s="1048"/>
      <c r="L119" s="1048"/>
      <c r="M119" s="1048"/>
      <c r="N119" s="1048"/>
      <c r="O119" s="1048"/>
      <c r="P119" s="1048"/>
      <c r="Q119" s="1048"/>
      <c r="R119" s="1048"/>
    </row>
    <row r="120" spans="2:18">
      <c r="C120" s="1048"/>
      <c r="D120" s="1048"/>
      <c r="E120" s="1048"/>
      <c r="F120" s="1048"/>
      <c r="G120" s="1048"/>
      <c r="H120" s="1048"/>
      <c r="I120" s="1048"/>
      <c r="J120" s="1048"/>
      <c r="K120" s="1048"/>
      <c r="L120" s="1048"/>
      <c r="M120" s="1048"/>
      <c r="N120" s="1048"/>
      <c r="O120" s="1048"/>
      <c r="P120" s="1048"/>
      <c r="Q120" s="1048"/>
      <c r="R120" s="1048"/>
    </row>
    <row r="121" spans="2:18">
      <c r="C121" s="1048"/>
      <c r="D121" s="1145" t="s">
        <v>159</v>
      </c>
      <c r="E121" s="1048"/>
      <c r="F121" s="1048"/>
      <c r="G121" s="1048"/>
      <c r="H121" s="1048"/>
      <c r="I121" s="1048"/>
      <c r="J121" s="1048"/>
      <c r="K121" s="1048"/>
      <c r="L121" s="1048"/>
      <c r="M121" s="1048"/>
      <c r="N121" s="1048"/>
      <c r="O121" s="1048"/>
      <c r="P121" s="1048"/>
      <c r="Q121" s="1048"/>
      <c r="R121" s="1048"/>
    </row>
    <row r="122" spans="2:18">
      <c r="C122" s="1048"/>
      <c r="D122" s="1048"/>
      <c r="E122" s="1146" t="s">
        <v>105</v>
      </c>
      <c r="F122" s="1146" t="s">
        <v>106</v>
      </c>
      <c r="G122" s="1146" t="s">
        <v>107</v>
      </c>
      <c r="H122" s="1146" t="s">
        <v>108</v>
      </c>
      <c r="I122" s="1146" t="s">
        <v>109</v>
      </c>
      <c r="J122" s="1146" t="s">
        <v>110</v>
      </c>
      <c r="K122" s="1146" t="s">
        <v>111</v>
      </c>
      <c r="L122" s="1146" t="s">
        <v>112</v>
      </c>
      <c r="M122" s="1146" t="s">
        <v>113</v>
      </c>
      <c r="N122" s="1146" t="s">
        <v>114</v>
      </c>
      <c r="O122" s="1146" t="s">
        <v>115</v>
      </c>
      <c r="P122" s="1146" t="s">
        <v>116</v>
      </c>
      <c r="Q122" s="1048"/>
      <c r="R122" s="1048"/>
    </row>
    <row r="123" spans="2:18">
      <c r="C123" s="1048" t="s">
        <v>263</v>
      </c>
      <c r="D123" s="1048" t="s">
        <v>62</v>
      </c>
      <c r="E123" s="1147">
        <v>458.4004207499998</v>
      </c>
      <c r="F123" s="1147">
        <v>482.39528773999893</v>
      </c>
      <c r="G123" s="1147">
        <v>474.42355893999996</v>
      </c>
      <c r="H123" s="1147">
        <v>467.75348562999949</v>
      </c>
      <c r="I123" s="1147">
        <v>448.1716402000016</v>
      </c>
      <c r="J123" s="1147">
        <v>447.13860210000092</v>
      </c>
      <c r="K123" s="1147">
        <v>433.78479843000116</v>
      </c>
      <c r="L123" s="1147">
        <v>442.45304749999968</v>
      </c>
      <c r="M123" s="1147">
        <v>453.88596170000119</v>
      </c>
      <c r="N123" s="1147">
        <v>450.81972039999829</v>
      </c>
      <c r="O123" s="1147">
        <v>461.0867309999976</v>
      </c>
      <c r="P123" s="1147">
        <v>465.43437690000144</v>
      </c>
      <c r="Q123" s="1148">
        <f t="shared" ref="Q123:Q128" si="5">SUM(E123:P123)</f>
        <v>5485.7476312899998</v>
      </c>
      <c r="R123" s="1048"/>
    </row>
    <row r="124" spans="2:18">
      <c r="C124" s="1048" t="s">
        <v>235</v>
      </c>
      <c r="D124" s="1048" t="s">
        <v>236</v>
      </c>
      <c r="E124" s="1147">
        <v>425.29863549999982</v>
      </c>
      <c r="F124" s="1147">
        <v>417.20776669999651</v>
      </c>
      <c r="G124" s="1147">
        <v>424.78516989999827</v>
      </c>
      <c r="H124" s="1147">
        <v>432.75064919999943</v>
      </c>
      <c r="I124" s="1147">
        <v>406.37255999999979</v>
      </c>
      <c r="J124" s="1147">
        <v>396.8586804000002</v>
      </c>
      <c r="K124" s="1147">
        <v>399.82476340000017</v>
      </c>
      <c r="L124" s="1147">
        <v>393.10302260000026</v>
      </c>
      <c r="M124" s="1147">
        <v>416.83449290000027</v>
      </c>
      <c r="N124" s="1147">
        <v>413.31943709999871</v>
      </c>
      <c r="O124" s="1147">
        <v>406.46071739999928</v>
      </c>
      <c r="P124" s="1147">
        <v>416.13549700000056</v>
      </c>
      <c r="Q124" s="1148">
        <f t="shared" si="5"/>
        <v>4948.9513920999934</v>
      </c>
      <c r="R124" s="1048"/>
    </row>
    <row r="125" spans="2:18">
      <c r="C125" s="1048" t="s">
        <v>262</v>
      </c>
      <c r="D125" s="1048" t="s">
        <v>18</v>
      </c>
      <c r="E125" s="1147">
        <v>124.72646669999962</v>
      </c>
      <c r="F125" s="1147">
        <v>113.70401629999917</v>
      </c>
      <c r="G125" s="1147">
        <v>126.6526681000007</v>
      </c>
      <c r="H125" s="1147">
        <v>119.75355999999933</v>
      </c>
      <c r="I125" s="1147">
        <v>122.00007000000021</v>
      </c>
      <c r="J125" s="1147">
        <v>117.4836408999999</v>
      </c>
      <c r="K125" s="1147">
        <v>120.18994600000018</v>
      </c>
      <c r="L125" s="1147">
        <v>120.89006599999996</v>
      </c>
      <c r="M125" s="1147">
        <v>118.91357600000015</v>
      </c>
      <c r="N125" s="1147">
        <v>122.80060569999952</v>
      </c>
      <c r="O125" s="1147">
        <v>121.54981709999875</v>
      </c>
      <c r="P125" s="1147">
        <v>128.3772534</v>
      </c>
      <c r="Q125" s="1148">
        <f t="shared" si="5"/>
        <v>1457.0416861999975</v>
      </c>
      <c r="R125" s="1048"/>
    </row>
    <row r="126" spans="2:18">
      <c r="C126" s="1048" t="s">
        <v>16</v>
      </c>
      <c r="D126" s="1048" t="s">
        <v>17</v>
      </c>
      <c r="E126" s="1147">
        <v>81.283526809999756</v>
      </c>
      <c r="F126" s="1147">
        <v>76.117024649999834</v>
      </c>
      <c r="G126" s="1147">
        <v>85.455024040000566</v>
      </c>
      <c r="H126" s="1147">
        <v>80.574992870000017</v>
      </c>
      <c r="I126" s="1147">
        <v>76.724432269999937</v>
      </c>
      <c r="J126" s="1147">
        <v>72.520807140000031</v>
      </c>
      <c r="K126" s="1147">
        <v>72.572811790000117</v>
      </c>
      <c r="L126" s="1147">
        <v>73.63114769000066</v>
      </c>
      <c r="M126" s="1147">
        <v>72.745570249999645</v>
      </c>
      <c r="N126" s="1147">
        <v>74.667430770000209</v>
      </c>
      <c r="O126" s="1147">
        <v>77.262958729999738</v>
      </c>
      <c r="P126" s="1147">
        <v>83.511495459999992</v>
      </c>
      <c r="Q126" s="1148">
        <f t="shared" si="5"/>
        <v>927.06722247000062</v>
      </c>
      <c r="R126" s="1048"/>
    </row>
    <row r="127" spans="2:18">
      <c r="C127" s="1048" t="s">
        <v>14</v>
      </c>
      <c r="D127" s="1048" t="s">
        <v>15</v>
      </c>
      <c r="E127" s="1147">
        <v>75.615351799999786</v>
      </c>
      <c r="F127" s="1147">
        <v>68.745921099999862</v>
      </c>
      <c r="G127" s="1147">
        <v>76.619622600000113</v>
      </c>
      <c r="H127" s="1147">
        <v>74.982129000000114</v>
      </c>
      <c r="I127" s="1147">
        <v>78.096578099999761</v>
      </c>
      <c r="J127" s="1147">
        <v>75.732577499999792</v>
      </c>
      <c r="K127" s="1147">
        <v>78.299558399999299</v>
      </c>
      <c r="L127" s="1147">
        <v>78.691955200000166</v>
      </c>
      <c r="M127" s="1147">
        <v>77.815917099999808</v>
      </c>
      <c r="N127" s="1147">
        <v>80.749113500000021</v>
      </c>
      <c r="O127" s="1147">
        <v>77.928055100000577</v>
      </c>
      <c r="P127" s="1147">
        <v>80.187992500000178</v>
      </c>
      <c r="Q127" s="1148">
        <f t="shared" si="5"/>
        <v>923.46477189999962</v>
      </c>
      <c r="R127" s="1048"/>
    </row>
    <row r="128" spans="2:18">
      <c r="C128" s="1048" t="s">
        <v>32</v>
      </c>
      <c r="D128" s="1048" t="s">
        <v>33</v>
      </c>
      <c r="E128" s="1147">
        <v>73.316473300000084</v>
      </c>
      <c r="F128" s="1147">
        <v>66.420928599999968</v>
      </c>
      <c r="G128" s="1147">
        <v>74.051693300000039</v>
      </c>
      <c r="H128" s="1147">
        <v>70.523166200000205</v>
      </c>
      <c r="I128" s="1147">
        <v>73.619774999999876</v>
      </c>
      <c r="J128" s="1147">
        <v>71.142205699999863</v>
      </c>
      <c r="K128" s="1147">
        <v>72.73495539999999</v>
      </c>
      <c r="L128" s="1147">
        <v>72.668827500000248</v>
      </c>
      <c r="M128" s="1147">
        <v>70.714001500000094</v>
      </c>
      <c r="N128" s="1147">
        <v>74.017873999999665</v>
      </c>
      <c r="O128" s="1147">
        <v>71.183776200000338</v>
      </c>
      <c r="P128" s="1147">
        <v>75.452626399999971</v>
      </c>
      <c r="Q128" s="1148">
        <f t="shared" si="5"/>
        <v>865.84630310000045</v>
      </c>
      <c r="R128" s="1048"/>
    </row>
    <row r="129" spans="3:19">
      <c r="C129" s="1048"/>
      <c r="D129" s="1048"/>
      <c r="E129" s="1048"/>
      <c r="F129" s="1048"/>
      <c r="G129" s="1048"/>
      <c r="H129" s="1048"/>
      <c r="I129" s="1048"/>
      <c r="J129" s="1048"/>
      <c r="K129" s="1048"/>
      <c r="L129" s="1048"/>
      <c r="M129" s="1048"/>
      <c r="N129" s="1048"/>
      <c r="O129" s="1048"/>
      <c r="P129" s="1048"/>
      <c r="Q129" s="1048"/>
      <c r="R129" s="1048"/>
    </row>
    <row r="130" spans="3:19">
      <c r="C130" s="1048"/>
      <c r="D130" s="1048"/>
      <c r="E130" s="1149"/>
      <c r="F130" s="1149"/>
      <c r="G130" s="1149"/>
      <c r="H130" s="1149"/>
      <c r="I130" s="1149"/>
      <c r="J130" s="1149"/>
      <c r="K130" s="1149"/>
      <c r="L130" s="1149"/>
      <c r="M130" s="1149"/>
      <c r="N130" s="1149"/>
      <c r="O130" s="1149"/>
      <c r="P130" s="1149"/>
      <c r="Q130" s="1048"/>
      <c r="R130" s="1048"/>
    </row>
    <row r="131" spans="3:19">
      <c r="C131" s="1048"/>
      <c r="D131" s="1048"/>
      <c r="E131" s="1048"/>
      <c r="F131" s="1048"/>
      <c r="G131" s="1048"/>
      <c r="H131" s="1048"/>
      <c r="I131" s="1048"/>
      <c r="J131" s="1048"/>
      <c r="K131" s="1048"/>
      <c r="L131" s="1048"/>
      <c r="M131" s="1048"/>
      <c r="N131" s="1048"/>
      <c r="O131" s="1048"/>
      <c r="P131" s="1048"/>
      <c r="Q131" s="1048"/>
      <c r="R131" s="1048"/>
    </row>
    <row r="132" spans="3:19">
      <c r="C132" s="1048"/>
      <c r="D132" s="1145" t="s">
        <v>160</v>
      </c>
      <c r="E132" s="1048"/>
      <c r="F132" s="1048"/>
      <c r="G132" s="1048"/>
      <c r="H132" s="1048"/>
      <c r="I132" s="1048"/>
      <c r="J132" s="1048"/>
      <c r="K132" s="1048"/>
      <c r="L132" s="1048"/>
      <c r="M132" s="1048"/>
      <c r="N132" s="1048"/>
      <c r="O132" s="1048"/>
      <c r="P132" s="1048"/>
      <c r="Q132" s="1048"/>
      <c r="R132" s="1048"/>
    </row>
    <row r="133" spans="3:19">
      <c r="C133" s="1048"/>
      <c r="D133" s="1048"/>
      <c r="E133" s="1150" t="str">
        <f t="shared" ref="E133:P133" si="6">E122</f>
        <v>Ene</v>
      </c>
      <c r="F133" s="1150" t="str">
        <f t="shared" si="6"/>
        <v>Feb</v>
      </c>
      <c r="G133" s="1150" t="str">
        <f t="shared" si="6"/>
        <v>Mar</v>
      </c>
      <c r="H133" s="1150" t="str">
        <f t="shared" si="6"/>
        <v>Abr</v>
      </c>
      <c r="I133" s="1150" t="str">
        <f t="shared" si="6"/>
        <v>May</v>
      </c>
      <c r="J133" s="1150" t="str">
        <f t="shared" si="6"/>
        <v>Jun</v>
      </c>
      <c r="K133" s="1150" t="str">
        <f t="shared" si="6"/>
        <v>Jul</v>
      </c>
      <c r="L133" s="1150" t="str">
        <f t="shared" si="6"/>
        <v>Ago</v>
      </c>
      <c r="M133" s="1150" t="str">
        <f t="shared" si="6"/>
        <v>Sep</v>
      </c>
      <c r="N133" s="1150" t="str">
        <f t="shared" si="6"/>
        <v>Oct</v>
      </c>
      <c r="O133" s="1150" t="str">
        <f t="shared" si="6"/>
        <v>Nov</v>
      </c>
      <c r="P133" s="1150" t="str">
        <f t="shared" si="6"/>
        <v>Dic</v>
      </c>
      <c r="Q133" s="1048"/>
      <c r="R133" s="1048"/>
    </row>
    <row r="134" spans="3:19">
      <c r="C134" s="1048" t="s">
        <v>235</v>
      </c>
      <c r="D134" s="1048" t="s">
        <v>236</v>
      </c>
      <c r="E134" s="1147">
        <v>169.27294279999995</v>
      </c>
      <c r="F134" s="1147">
        <v>161.1845514</v>
      </c>
      <c r="G134" s="1147">
        <v>175.75543989999997</v>
      </c>
      <c r="H134" s="1147">
        <v>157.38402059999993</v>
      </c>
      <c r="I134" s="1147">
        <v>172.74629139999996</v>
      </c>
      <c r="J134" s="1147">
        <v>164.52611920000004</v>
      </c>
      <c r="K134" s="1147">
        <v>164.03109359999993</v>
      </c>
      <c r="L134" s="1147">
        <v>166.64053910000004</v>
      </c>
      <c r="M134" s="1147">
        <v>164.57556139999988</v>
      </c>
      <c r="N134" s="1147">
        <v>166.02143109999986</v>
      </c>
      <c r="O134" s="1147">
        <v>172.38646879999999</v>
      </c>
      <c r="P134" s="1147">
        <v>176.02476379999993</v>
      </c>
      <c r="Q134" s="1148">
        <f>SUM(E134:P134)</f>
        <v>2010.5492230999992</v>
      </c>
      <c r="R134" s="1048"/>
    </row>
    <row r="135" spans="3:19">
      <c r="C135" s="1048" t="s">
        <v>262</v>
      </c>
      <c r="D135" s="1048" t="s">
        <v>18</v>
      </c>
      <c r="E135" s="1147">
        <v>32.016354300000003</v>
      </c>
      <c r="F135" s="1147">
        <v>27.392647700000005</v>
      </c>
      <c r="G135" s="1147">
        <v>29.043097799999991</v>
      </c>
      <c r="H135" s="1147">
        <v>26.659187899999996</v>
      </c>
      <c r="I135" s="1147">
        <v>28.951976699999996</v>
      </c>
      <c r="J135" s="1147">
        <v>30.07000600000001</v>
      </c>
      <c r="K135" s="1147">
        <v>30.073168700000011</v>
      </c>
      <c r="L135" s="1147">
        <v>30.111353900000005</v>
      </c>
      <c r="M135" s="1147">
        <v>30.151327899999995</v>
      </c>
      <c r="N135" s="1147">
        <v>31.281918599999997</v>
      </c>
      <c r="O135" s="1147">
        <v>32.890617099999993</v>
      </c>
      <c r="P135" s="1147">
        <v>36.580751799999994</v>
      </c>
      <c r="Q135" s="1148">
        <f t="shared" ref="Q135:Q139" si="7">SUM(E135:P135)</f>
        <v>365.22240839999995</v>
      </c>
      <c r="R135" s="1048"/>
    </row>
    <row r="136" spans="3:19">
      <c r="C136" s="1048" t="s">
        <v>16</v>
      </c>
      <c r="D136" s="1048" t="s">
        <v>17</v>
      </c>
      <c r="E136" s="1147">
        <v>33.255621499999997</v>
      </c>
      <c r="F136" s="1147">
        <v>29.337708100000004</v>
      </c>
      <c r="G136" s="1147">
        <v>30.128020900000003</v>
      </c>
      <c r="H136" s="1147">
        <v>26.172362700000001</v>
      </c>
      <c r="I136" s="1147">
        <v>24.67910770000001</v>
      </c>
      <c r="J136" s="1147">
        <v>22.766043699999994</v>
      </c>
      <c r="K136" s="1147">
        <v>22.267378000000008</v>
      </c>
      <c r="L136" s="1147">
        <v>20.893780699999997</v>
      </c>
      <c r="M136" s="1147">
        <v>22.40334210000001</v>
      </c>
      <c r="N136" s="1147">
        <v>26.5122885</v>
      </c>
      <c r="O136" s="1147">
        <v>31.688177200000002</v>
      </c>
      <c r="P136" s="1147">
        <v>34.958746599999969</v>
      </c>
      <c r="Q136" s="1148">
        <f t="shared" si="7"/>
        <v>325.06257769999996</v>
      </c>
      <c r="R136" s="1048"/>
    </row>
    <row r="137" spans="3:19">
      <c r="C137" s="1048" t="s">
        <v>234</v>
      </c>
      <c r="D137" s="1048" t="s">
        <v>3</v>
      </c>
      <c r="E137" s="1147">
        <v>27.77107160000001</v>
      </c>
      <c r="F137" s="1147">
        <v>25.324367199999994</v>
      </c>
      <c r="G137" s="1147">
        <v>28.455934899999999</v>
      </c>
      <c r="H137" s="1147">
        <v>24.128556799999988</v>
      </c>
      <c r="I137" s="1147">
        <v>24.544724000000002</v>
      </c>
      <c r="J137" s="1147">
        <v>21.528399</v>
      </c>
      <c r="K137" s="1147">
        <v>20.777464199999997</v>
      </c>
      <c r="L137" s="1147">
        <v>22.529234699999996</v>
      </c>
      <c r="M137" s="1147">
        <v>24.510913100000007</v>
      </c>
      <c r="N137" s="1147">
        <v>27.101019700000002</v>
      </c>
      <c r="O137" s="1147">
        <v>28.914950599999987</v>
      </c>
      <c r="P137" s="1147">
        <v>30.556156800000004</v>
      </c>
      <c r="Q137" s="1148">
        <f t="shared" si="7"/>
        <v>306.14279259999995</v>
      </c>
      <c r="R137" s="1048"/>
    </row>
    <row r="138" spans="3:19">
      <c r="C138" s="1048" t="s">
        <v>263</v>
      </c>
      <c r="D138" s="1048" t="s">
        <v>62</v>
      </c>
      <c r="E138" s="1147">
        <v>14.145219000000003</v>
      </c>
      <c r="F138" s="1147">
        <v>14.096563499999998</v>
      </c>
      <c r="G138" s="1147">
        <v>16.199112899999999</v>
      </c>
      <c r="H138" s="1147">
        <v>15.3919745</v>
      </c>
      <c r="I138" s="1147">
        <v>19.85493279999999</v>
      </c>
      <c r="J138" s="1147">
        <v>19.608475899999991</v>
      </c>
      <c r="K138" s="1147">
        <v>21.987799900000013</v>
      </c>
      <c r="L138" s="1147">
        <v>29.142767200000005</v>
      </c>
      <c r="M138" s="1147">
        <v>29.907648599999987</v>
      </c>
      <c r="N138" s="1147">
        <v>30.835509700000006</v>
      </c>
      <c r="O138" s="1147">
        <v>32.752412700000001</v>
      </c>
      <c r="P138" s="1147">
        <v>33.948733199999992</v>
      </c>
      <c r="Q138" s="1148">
        <f t="shared" si="7"/>
        <v>277.87114989999998</v>
      </c>
      <c r="R138" s="1048"/>
    </row>
    <row r="139" spans="3:19">
      <c r="C139" s="1048" t="s">
        <v>174</v>
      </c>
      <c r="D139" s="1048" t="s">
        <v>35</v>
      </c>
      <c r="E139" s="1147">
        <v>19.179351399999998</v>
      </c>
      <c r="F139" s="1147">
        <v>16.435461399999998</v>
      </c>
      <c r="G139" s="1147">
        <v>18.897967599999998</v>
      </c>
      <c r="H139" s="1147">
        <v>17.422114100000002</v>
      </c>
      <c r="I139" s="1147">
        <v>20.774305600000005</v>
      </c>
      <c r="J139" s="1147">
        <v>16.890934599999998</v>
      </c>
      <c r="K139" s="1147">
        <v>16.953688299999992</v>
      </c>
      <c r="L139" s="1147">
        <v>17.464420700000002</v>
      </c>
      <c r="M139" s="1147">
        <v>17.508942800000003</v>
      </c>
      <c r="N139" s="1147">
        <v>19.00660929999999</v>
      </c>
      <c r="O139" s="1147">
        <v>21.0785904</v>
      </c>
      <c r="P139" s="1147">
        <v>23.558449699999997</v>
      </c>
      <c r="Q139" s="1148">
        <f t="shared" si="7"/>
        <v>225.17083589999999</v>
      </c>
      <c r="R139" s="1048"/>
    </row>
    <row r="140" spans="3:19">
      <c r="C140" s="1048"/>
      <c r="D140" s="1048"/>
      <c r="E140" s="1048"/>
      <c r="F140" s="1048"/>
      <c r="G140" s="1048"/>
      <c r="H140" s="1048"/>
      <c r="I140" s="1048"/>
      <c r="J140" s="1048"/>
      <c r="K140" s="1048"/>
      <c r="L140" s="1048"/>
      <c r="M140" s="1048"/>
      <c r="N140" s="1048"/>
      <c r="O140" s="1048"/>
      <c r="P140" s="1048"/>
      <c r="Q140" s="1048"/>
      <c r="R140" s="1048"/>
    </row>
    <row r="141" spans="3:19" ht="19.899999999999999" customHeight="1">
      <c r="C141" s="1048"/>
      <c r="D141" s="1048"/>
      <c r="E141" s="1235"/>
      <c r="F141" s="1235"/>
      <c r="G141" s="1235"/>
      <c r="H141" s="1235"/>
      <c r="I141" s="1235"/>
      <c r="J141" s="1235"/>
      <c r="K141" s="1235"/>
      <c r="L141" s="1235"/>
      <c r="M141" s="1235"/>
      <c r="N141" s="1235"/>
      <c r="O141" s="1235"/>
      <c r="P141" s="1235"/>
      <c r="Q141" s="1235"/>
      <c r="R141" s="1048"/>
      <c r="S141" s="1244"/>
    </row>
    <row r="142" spans="3:19">
      <c r="D142" s="408"/>
      <c r="E142" s="408"/>
      <c r="F142" s="408"/>
      <c r="G142" s="408"/>
      <c r="H142" s="408"/>
      <c r="I142" s="408"/>
      <c r="J142" s="408"/>
      <c r="K142" s="408"/>
      <c r="L142" s="408"/>
      <c r="M142" s="408"/>
      <c r="N142" s="408"/>
      <c r="O142" s="408"/>
      <c r="P142" s="408"/>
      <c r="Q142" s="408"/>
      <c r="R142" s="408"/>
    </row>
  </sheetData>
  <mergeCells count="25">
    <mergeCell ref="T1:U3"/>
    <mergeCell ref="V1:AH1"/>
    <mergeCell ref="V2:AH2"/>
    <mergeCell ref="O4:O5"/>
    <mergeCell ref="J4:J5"/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  <mergeCell ref="C78:C79"/>
    <mergeCell ref="K4:K5"/>
    <mergeCell ref="L4:L5"/>
    <mergeCell ref="M4:M5"/>
    <mergeCell ref="N4:N5"/>
    <mergeCell ref="C42:C44"/>
    <mergeCell ref="C45:C47"/>
    <mergeCell ref="C48:C50"/>
    <mergeCell ref="C51:C53"/>
    <mergeCell ref="C54:C56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26</vt:i4>
      </vt:variant>
    </vt:vector>
  </HeadingPairs>
  <TitlesOfParts>
    <vt:vector size="48" baseType="lpstr">
      <vt:lpstr>5.1</vt:lpstr>
      <vt:lpstr>5.2</vt:lpstr>
      <vt:lpstr>5.3.1</vt:lpstr>
      <vt:lpstr>5.3.2</vt:lpstr>
      <vt:lpstr>5.3.3 </vt:lpstr>
      <vt:lpstr>5.3.4</vt:lpstr>
      <vt:lpstr>5.3.5.1</vt:lpstr>
      <vt:lpstr>5.3.5.2</vt:lpstr>
      <vt:lpstr>5.3.5.3</vt:lpstr>
      <vt:lpstr>5.3.5.4</vt:lpstr>
      <vt:lpstr>5.3.5.5.1</vt:lpstr>
      <vt:lpstr>5.3.5.5.2</vt:lpstr>
      <vt:lpstr>5.3.5.5.3</vt:lpstr>
      <vt:lpstr>5.4.1</vt:lpstr>
      <vt:lpstr>5.4.2</vt:lpstr>
      <vt:lpstr>5.4.3</vt:lpstr>
      <vt:lpstr>5.5.1. </vt:lpstr>
      <vt:lpstr>5.5.2 </vt:lpstr>
      <vt:lpstr>5.5.2 Graf. </vt:lpstr>
      <vt:lpstr>5.5.3.1 </vt:lpstr>
      <vt:lpstr>5.5.3.2 </vt:lpstr>
      <vt:lpstr>GRAFICOS </vt:lpstr>
      <vt:lpstr>'5.1'!Área_de_impresión</vt:lpstr>
      <vt:lpstr>'5.2'!Área_de_impresión</vt:lpstr>
      <vt:lpstr>'5.3.1'!Área_de_impresión</vt:lpstr>
      <vt:lpstr>'5.3.2'!Área_de_impresión</vt:lpstr>
      <vt:lpstr>'5.3.3 '!Área_de_impresión</vt:lpstr>
      <vt:lpstr>'5.3.4'!Área_de_impresión</vt:lpstr>
      <vt:lpstr>'5.3.5.1'!Área_de_impresión</vt:lpstr>
      <vt:lpstr>'5.3.5.2'!Área_de_impresión</vt:lpstr>
      <vt:lpstr>'5.3.5.3'!Área_de_impresión</vt:lpstr>
      <vt:lpstr>'5.3.5.4'!Área_de_impresión</vt:lpstr>
      <vt:lpstr>'5.3.5.5.1'!Área_de_impresión</vt:lpstr>
      <vt:lpstr>'5.3.5.5.2'!Área_de_impresión</vt:lpstr>
      <vt:lpstr>'5.3.5.5.3'!Área_de_impresión</vt:lpstr>
      <vt:lpstr>'5.4.1'!Área_de_impresión</vt:lpstr>
      <vt:lpstr>'5.4.2'!Área_de_impresión</vt:lpstr>
      <vt:lpstr>'5.4.3'!Área_de_impresión</vt:lpstr>
      <vt:lpstr>'5.5.1. '!Área_de_impresión</vt:lpstr>
      <vt:lpstr>'5.5.2 '!Área_de_impresión</vt:lpstr>
      <vt:lpstr>'5.5.2 Graf. '!Área_de_impresión</vt:lpstr>
      <vt:lpstr>'5.5.3.1 '!Área_de_impresión</vt:lpstr>
      <vt:lpstr>'5.5.3.2 '!Área_de_impresión</vt:lpstr>
      <vt:lpstr>'GRAFICOS '!Área_de_impresión</vt:lpstr>
      <vt:lpstr>'5.3.5.5.1'!Títulos_a_imprimir</vt:lpstr>
      <vt:lpstr>'5.3.5.5.3'!Títulos_a_imprimir</vt:lpstr>
      <vt:lpstr>'5.5.3.1 '!Títulos_a_imprimir</vt:lpstr>
      <vt:lpstr>'5.5.3.2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ANEYRA</dc:creator>
  <cp:lastModifiedBy>Neyra Vilca Anival Wenceslao</cp:lastModifiedBy>
  <cp:lastPrinted>2023-06-14T20:47:15Z</cp:lastPrinted>
  <dcterms:created xsi:type="dcterms:W3CDTF">2004-03-11T20:50:42Z</dcterms:created>
  <dcterms:modified xsi:type="dcterms:W3CDTF">2023-06-14T20:47:32Z</dcterms:modified>
</cp:coreProperties>
</file>